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na.vartolomei\Desktop\adrese monit oficial si ordine modif\"/>
    </mc:Choice>
  </mc:AlternateContent>
  <xr:revisionPtr revIDLastSave="0" documentId="8_{57FEC70C-BF1C-4F37-8F3E-4A400B28C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CEC">Foaie1!$G$24</definedName>
    <definedName name="den">Foaie1!$G$22</definedName>
    <definedName name="MEN">Foaie1!$H$15</definedName>
    <definedName name="OAT">Foaie1!$H$15</definedName>
    <definedName name="PJ">Foaie1!$H$16</definedName>
    <definedName name="SIM">Foaie1!$H$16</definedName>
    <definedName name="TVA">Foaie1!$G$25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7" i="1" l="1"/>
  <c r="G122" i="1"/>
  <c r="G91" i="1"/>
  <c r="G20" i="1"/>
  <c r="G32" i="1" l="1"/>
  <c r="G41" i="1" s="1"/>
  <c r="G33" i="1" l="1"/>
  <c r="G16" i="1"/>
  <c r="H33" i="1" l="1"/>
  <c r="G34" i="1"/>
  <c r="G42" i="1" s="1"/>
  <c r="H32" i="1"/>
  <c r="H41" i="1" s="1"/>
  <c r="H121" i="1" l="1"/>
  <c r="G46" i="1"/>
  <c r="G75" i="1"/>
  <c r="G55" i="1"/>
  <c r="G74" i="1" s="1"/>
  <c r="G43" i="1"/>
  <c r="H34" i="1"/>
  <c r="H42" i="1" s="1"/>
  <c r="H127" i="1" l="1"/>
  <c r="I127" i="1" s="1"/>
  <c r="H126" i="1"/>
  <c r="G78" i="1"/>
  <c r="G107" i="1" s="1"/>
  <c r="H122" i="1"/>
  <c r="I122" i="1" s="1"/>
  <c r="G77" i="1"/>
  <c r="G66" i="1"/>
  <c r="G76" i="1" s="1"/>
  <c r="G98" i="1" s="1"/>
  <c r="G99" i="1" s="1"/>
  <c r="G47" i="1"/>
  <c r="G84" i="1"/>
  <c r="G85" i="1"/>
  <c r="G108" i="1" s="1"/>
  <c r="H43" i="1"/>
  <c r="G83" i="1"/>
  <c r="G82" i="1"/>
  <c r="G100" i="1" l="1"/>
  <c r="G126" i="1"/>
  <c r="I126" i="1" s="1"/>
  <c r="G86" i="1"/>
  <c r="G79" i="1"/>
  <c r="G121" i="1"/>
  <c r="I121" i="1" s="1"/>
  <c r="G103" i="1"/>
  <c r="G104" i="1" s="1"/>
  <c r="G105" i="1" s="1"/>
  <c r="G14" i="1"/>
  <c r="G18" i="1" l="1"/>
  <c r="G90" i="1" l="1"/>
  <c r="G93" i="1" s="1"/>
  <c r="G112" i="1" s="1"/>
  <c r="G113" i="1" s="1"/>
  <c r="I123" i="1" l="1"/>
  <c r="G123" i="1"/>
  <c r="I128" i="1"/>
  <c r="G128" i="1"/>
  <c r="G109" i="1"/>
  <c r="G115" i="1" s="1"/>
  <c r="G110" i="1" l="1"/>
  <c r="G116" i="1" s="1"/>
</calcChain>
</file>

<file path=xl/sharedStrings.xml><?xml version="1.0" encoding="utf-8"?>
<sst xmlns="http://schemas.openxmlformats.org/spreadsheetml/2006/main" count="177" uniqueCount="101">
  <si>
    <t>Tarif depozitare</t>
  </si>
  <si>
    <t>se completeaza</t>
  </si>
  <si>
    <t>contin formule</t>
  </si>
  <si>
    <t>totaluri</t>
  </si>
  <si>
    <t>SPECIFICAȚII</t>
  </si>
  <si>
    <t>nr.</t>
  </si>
  <si>
    <t>%</t>
  </si>
  <si>
    <t xml:space="preserve">Activitatea de colectare separată și transportul separat al deșeurilor menajere și al deșeurilor similare </t>
  </si>
  <si>
    <t>Activitatea de sortare a deșeurilor de hârtie, carton, metal, plastic și sticlă colectate separat din deșeurile municipale în stații de sortare</t>
  </si>
  <si>
    <t>Activitatea de depozitare</t>
  </si>
  <si>
    <t>Utilizatori non-casnici</t>
  </si>
  <si>
    <t>Utilizatori casnici</t>
  </si>
  <si>
    <t xml:space="preserve">Tarif distinct pentru activitatile desfasurate de operatori pentru gestionare a deșeurilor de hârtie, carton, metal, plastic și sticlă colectate separat </t>
  </si>
  <si>
    <t>VENITURI DIN CONTRIBUTIA OIREP</t>
  </si>
  <si>
    <t>lei/mc</t>
  </si>
  <si>
    <t>Valoare CEC</t>
  </si>
  <si>
    <t>DA</t>
  </si>
  <si>
    <t>NU</t>
  </si>
  <si>
    <t>Cheltuieli de depozitare a reziduurilor de la stațiile de sortare</t>
  </si>
  <si>
    <t>Cota TVA</t>
  </si>
  <si>
    <t>TAXA UTILIZATORI CASNICI</t>
  </si>
  <si>
    <t>TOTAL CEC UTILIZATORI CASNICI (exclusiv TVA)</t>
  </si>
  <si>
    <t>TOTAL CEC UTILIZATORI CASNICI (inclusiv TVA)</t>
  </si>
  <si>
    <t>Reducere contributie OIREP (exclusiv TVA)</t>
  </si>
  <si>
    <t>Reducere contributie OIREP (inclusiv TVA)</t>
  </si>
  <si>
    <t>TAXA UTILIZATORI NON-CASNICI</t>
  </si>
  <si>
    <t>Taxa (lei/mc)</t>
  </si>
  <si>
    <t>Număr locuitori din zona de colectare</t>
  </si>
  <si>
    <t>Indice mediu de generare populație</t>
  </si>
  <si>
    <t>Structura deșeuri pe categorii de utilizatori</t>
  </si>
  <si>
    <t>Procent ambalaje în total deșeuri din hârtie, carton, metal, plastic și sticlă</t>
  </si>
  <si>
    <t>Cantități de deșeuri intrate în instalatii, din care:</t>
  </si>
  <si>
    <t>Cantitate de deșeuri din hârtie, carton, metal, plastic și sticlă valorificata</t>
  </si>
  <si>
    <t>Tarif colectare deșeuri reziduale</t>
  </si>
  <si>
    <t>Activitatea de transfer a deșeurilor municipale în statii de transfer</t>
  </si>
  <si>
    <t>Tarif transfer deșeuri din hârtie, carton, metal, plastic și sticlă</t>
  </si>
  <si>
    <t>Tarif transfer deșeuri reziduale</t>
  </si>
  <si>
    <t xml:space="preserve">Tarif distinct pentru activitățile desfășurate de operatori pentru gestionarea deșeurilor reziduale </t>
  </si>
  <si>
    <t>Cheltuieli de depozitare a deșeurilor reziduale</t>
  </si>
  <si>
    <t xml:space="preserve">Cheltuieli ale activitatilor de gestionare a deșeurilor reziduale </t>
  </si>
  <si>
    <t>Deșeuri menajere</t>
  </si>
  <si>
    <t>Deșeuri similare</t>
  </si>
  <si>
    <t>TARIF DISTINCT DE GESTIONARE A DEȘEURILOR DIN HARTIE, CARTON, METAL, PLASTIC SI STICLA</t>
  </si>
  <si>
    <t>TARIF DISTINCT DE GESTIONARE A DEȘEURILOR REZIDUALE</t>
  </si>
  <si>
    <t>TAXA DISTINCTA GESTIONARE DEȘEURI DIN HARTIE, CARTON, METAL, PLASTIC SI STICLA (exclusiv TVA)</t>
  </si>
  <si>
    <t>TAXA DISTINCTA GESTIONARE DEȘEURI DIN HARTIE, CARTON, METAL, PLASTIC SI STICLA (inclusiv TVA)</t>
  </si>
  <si>
    <t>TAXA DISTINCTA GESTIONARE A DEȘEURILOR REZIDUALE (exclusiv TVA)</t>
  </si>
  <si>
    <t>TAXA DISTINCTA GESTIONARE A DEȘEURILOR REZIDUALE (inclusiv TVA)</t>
  </si>
  <si>
    <t>kg/loc și zi</t>
  </si>
  <si>
    <t>Compozitie deșeuri menajere și similare</t>
  </si>
  <si>
    <t>Deșeuri reciclabile menajere și similare</t>
  </si>
  <si>
    <t>Deșeuri reziduale menajere și similare</t>
  </si>
  <si>
    <t>Deșeuri din hârtie, carton, metal, plastic și sticlă menajere și similare</t>
  </si>
  <si>
    <t>CANTITATE DE DEȘEURI GENERATĂ</t>
  </si>
  <si>
    <t>TOTAL CANTITATE DE DEȘEURI GENERATĂ</t>
  </si>
  <si>
    <t>CANTITATE DE DEȘEURI COLECTATĂ</t>
  </si>
  <si>
    <t>TOTAL CANTITATE DE DEȘEURI COLECTATĂ</t>
  </si>
  <si>
    <t>lei/tonă</t>
  </si>
  <si>
    <t>tone/lună</t>
  </si>
  <si>
    <t>lei/lună</t>
  </si>
  <si>
    <t>lei/pers și lună</t>
  </si>
  <si>
    <t>Volum (mc/lună)</t>
  </si>
  <si>
    <t>Cheltuiala (lei/lună)</t>
  </si>
  <si>
    <t>În depozitul de deșeuri</t>
  </si>
  <si>
    <t xml:space="preserve">Tariful activității de sortare </t>
  </si>
  <si>
    <t>Tariful de facturare a activității de sortare</t>
  </si>
  <si>
    <t>În stația de sortare</t>
  </si>
  <si>
    <t>Taxa distinctă de gestionare a deșeurilor reziduale</t>
  </si>
  <si>
    <t xml:space="preserve">Taxa distinctă de gestionare a deșeurilor reziduale </t>
  </si>
  <si>
    <t>Exemplu de calcul a taxei de salubritate, 
în cazul sistemelor de salubrizare fără instalații de tratare mecano-biologică</t>
  </si>
  <si>
    <t>tone/mc</t>
  </si>
  <si>
    <t>Ponderea deșeurilor de hârtie, carton, metal, plastic și sticlă  colectate din fiecare UAT membră ADI, din zona de colectare</t>
  </si>
  <si>
    <t>Densitate medie a deșeurilor municipale</t>
  </si>
  <si>
    <t>Venituri încasate de la OIREP</t>
  </si>
  <si>
    <t>Prețul mediu de valorificare a deșeurilor de hârtie, carton, metal, plastic și sticlă</t>
  </si>
  <si>
    <t>Tariful de facturare a activității de colectare a deșeurilor de hârtie, carton, metal, plastic și sticlă</t>
  </si>
  <si>
    <t>Cantitate de deșeuri de hârtie, carton, metal, plastic și sticlă valorificată</t>
  </si>
  <si>
    <t>Tarif distinct de gestionare a deșeurilor de hârtie, carton, metal, plastic și sticlă</t>
  </si>
  <si>
    <t>Taxa distinctă de gestionare a deșeurilor de hârtie, carton, metal, plastic și sticlă</t>
  </si>
  <si>
    <t>Cheltuieli ale activitatilor de gestionare a deșeurilor de hârtie, carton, metal, plastic și sticlă</t>
  </si>
  <si>
    <t>CALCULUL CANTITĂȚILOR DE DEȘEURI</t>
  </si>
  <si>
    <t>TARIFE ACTIVITĂȚI</t>
  </si>
  <si>
    <t>TARIFE DISTINCTE PENTRU ACTIVITĂȚILE DESFĂȘURATE DE OPERATORI PENTRU GESTIONARE A DEȘEURILOR MUNICIPALE</t>
  </si>
  <si>
    <t>Indicatori de performanță</t>
  </si>
  <si>
    <t>Cantitatea de deşeuri de hârtie și carton, plastic, metale și sticlă colectate separat ca procentaj din cantitatea totală generată de deșeuri de hârtie, metal, plastic și sticlă din deșeurile municipale</t>
  </si>
  <si>
    <t>Cantitatea de deșeuri sortate pregătită pentru reciclare, ca procentaj din cantitatea totală de deșeuri de hârtie, metal, plastic și sticlă colectate separat acceptată la stația de sortare</t>
  </si>
  <si>
    <t>Anexa nr. 7 la normele metodologice</t>
  </si>
  <si>
    <t>Valoare activitate de colectare separata a deșeurilor de hârtie, carton, metal, plastic și sticlă</t>
  </si>
  <si>
    <t>Valoare activitate de transfer a deșeurilor de hârtie, carton, metal, plastic și sticlă</t>
  </si>
  <si>
    <t>Valoare activitate de sortare a deșeurilor de hârtie, carton, metal, plastic și sticlă</t>
  </si>
  <si>
    <t>Valoare activitatea de colectare a deșeurilor reziduale</t>
  </si>
  <si>
    <t>Valoare activitatea de transfer a deșeurilor reziduale</t>
  </si>
  <si>
    <t>Tariful activității de colectare separată a deșeurilor de hârtie, carton, metal, plastic și sticlă</t>
  </si>
  <si>
    <t>Cantitate de deșeuri din hârtie, carton, metal, plastic și sticlă valorificată</t>
  </si>
  <si>
    <t>SUMA DE ÎNCASAT DE LA UTILIZATORI CASNICI (exclusiv TVA)</t>
  </si>
  <si>
    <t>SUMA DE ÎNCASAT DE LA UTILIZATORI CASNICI (inclusiv TVA)</t>
  </si>
  <si>
    <t>SUMA DE ÎNCASAT DE LA UTILIZATORI NON-CASNICI (exclusiv TVA)</t>
  </si>
  <si>
    <t>CEC aferentă cantității de reziduuri de la stația de sortare trimisa la depozitare</t>
  </si>
  <si>
    <t>CEC aferentă cantității de deșeuri reziduale depozitate</t>
  </si>
  <si>
    <t>CEC aferentă deșeurilor reziduale trimisa la depozitare</t>
  </si>
  <si>
    <t>CEC aferentă cantității de reziduuri de la instalațiile de tratare a deșeurilor reziduale trimisa la depozitare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</si>
</sst>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4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0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4" fontId="5" fillId="2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4" borderId="0" xfId="0" applyFont="1" applyFill="1" applyAlignment="1">
      <alignment wrapText="1"/>
    </xf>
    <xf numFmtId="0" fontId="5" fillId="6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3" fontId="4" fillId="2" borderId="0" xfId="0" applyNumberFormat="1" applyFont="1" applyFill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3" fontId="2" fillId="6" borderId="1" xfId="0" applyNumberFormat="1" applyFont="1" applyFill="1" applyBorder="1"/>
    <xf numFmtId="3" fontId="2" fillId="2" borderId="0" xfId="0" applyNumberFormat="1" applyFont="1" applyFill="1" applyBorder="1"/>
    <xf numFmtId="3" fontId="4" fillId="2" borderId="0" xfId="0" applyNumberFormat="1" applyFont="1" applyFill="1" applyAlignment="1">
      <alignment vertical="center" wrapText="1"/>
    </xf>
    <xf numFmtId="9" fontId="4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6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2" fillId="2" borderId="5" xfId="0" applyFont="1" applyFill="1" applyBorder="1"/>
    <xf numFmtId="0" fontId="5" fillId="0" borderId="4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12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74"/>
  <sheetViews>
    <sheetView tabSelected="1" topLeftCell="A91" zoomScale="86" zoomScaleNormal="86" workbookViewId="0">
      <selection activeCell="C128" sqref="C128"/>
    </sheetView>
  </sheetViews>
  <sheetFormatPr defaultColWidth="9.140625" defaultRowHeight="14.25" x14ac:dyDescent="0.2"/>
  <cols>
    <col min="1" max="1" width="4.42578125" style="1" customWidth="1"/>
    <col min="2" max="2" width="5" style="1" customWidth="1"/>
    <col min="3" max="3" width="78.85546875" style="8" customWidth="1"/>
    <col min="4" max="4" width="5.140625" style="1" customWidth="1"/>
    <col min="5" max="5" width="17" style="55" customWidth="1"/>
    <col min="6" max="6" width="5.140625" style="1" customWidth="1"/>
    <col min="7" max="7" width="16" style="8" customWidth="1"/>
    <col min="8" max="9" width="15.5703125" style="12" customWidth="1"/>
    <col min="10" max="10" width="5.42578125" style="1" customWidth="1"/>
    <col min="11" max="11" width="10.28515625" style="46" bestFit="1" customWidth="1"/>
    <col min="12" max="12" width="9.140625" style="46"/>
    <col min="13" max="13" width="9.5703125" style="1" bestFit="1" customWidth="1"/>
    <col min="14" max="15" width="9.140625" style="1"/>
    <col min="16" max="16" width="0" style="1" hidden="1" customWidth="1"/>
    <col min="17" max="16384" width="9.140625" style="1"/>
  </cols>
  <sheetData>
    <row r="1" spans="2:16" ht="15.75" x14ac:dyDescent="0.25">
      <c r="B1" s="103" t="s">
        <v>86</v>
      </c>
    </row>
    <row r="2" spans="2:16" ht="20.25" customHeight="1" x14ac:dyDescent="0.2">
      <c r="B2" s="107" t="s">
        <v>69</v>
      </c>
      <c r="C2" s="108"/>
      <c r="D2" s="108"/>
      <c r="E2" s="108"/>
      <c r="F2" s="108"/>
      <c r="G2" s="108"/>
      <c r="H2" s="108"/>
      <c r="I2" s="108"/>
      <c r="J2" s="108"/>
    </row>
    <row r="3" spans="2:16" ht="31.5" customHeight="1" x14ac:dyDescent="0.2">
      <c r="B3" s="108"/>
      <c r="C3" s="108"/>
      <c r="D3" s="108"/>
      <c r="E3" s="108"/>
      <c r="F3" s="108"/>
      <c r="G3" s="108"/>
      <c r="H3" s="108"/>
      <c r="I3" s="108"/>
      <c r="J3" s="108"/>
    </row>
    <row r="4" spans="2:16" x14ac:dyDescent="0.2">
      <c r="P4" s="55" t="s">
        <v>16</v>
      </c>
    </row>
    <row r="5" spans="2:16" ht="15" thickBot="1" x14ac:dyDescent="0.25">
      <c r="B5" s="4"/>
      <c r="C5" s="7"/>
      <c r="D5" s="4"/>
      <c r="E5" s="4"/>
      <c r="F5" s="4"/>
      <c r="G5" s="7"/>
      <c r="H5" s="7"/>
      <c r="I5" s="7"/>
      <c r="J5" s="4"/>
      <c r="P5" s="55" t="s">
        <v>17</v>
      </c>
    </row>
    <row r="6" spans="2:16" ht="21.75" customHeight="1" thickBot="1" x14ac:dyDescent="0.25">
      <c r="B6" s="4"/>
      <c r="C6" s="37" t="s">
        <v>4</v>
      </c>
      <c r="D6" s="4"/>
      <c r="E6" s="4"/>
      <c r="F6" s="4"/>
      <c r="G6" s="7"/>
      <c r="H6" s="7"/>
      <c r="I6" s="7"/>
      <c r="J6" s="4"/>
    </row>
    <row r="7" spans="2:16" x14ac:dyDescent="0.2">
      <c r="B7" s="4"/>
      <c r="C7" s="7"/>
      <c r="D7" s="4"/>
      <c r="E7" s="4"/>
      <c r="F7" s="4"/>
      <c r="G7" s="7"/>
      <c r="H7" s="7"/>
      <c r="I7" s="7"/>
      <c r="J7" s="4"/>
      <c r="L7" s="48"/>
      <c r="M7" s="5" t="s">
        <v>1</v>
      </c>
    </row>
    <row r="8" spans="2:16" x14ac:dyDescent="0.2">
      <c r="B8" s="4"/>
      <c r="C8" s="6" t="s">
        <v>27</v>
      </c>
      <c r="E8" s="67" t="s">
        <v>5</v>
      </c>
      <c r="G8" s="17"/>
      <c r="J8" s="4"/>
      <c r="L8" s="49"/>
      <c r="M8" s="5" t="s">
        <v>2</v>
      </c>
    </row>
    <row r="9" spans="2:16" x14ac:dyDescent="0.2">
      <c r="B9" s="4"/>
      <c r="C9" s="39"/>
      <c r="E9" s="68"/>
      <c r="G9" s="41"/>
      <c r="J9" s="4"/>
      <c r="L9" s="50"/>
      <c r="M9" s="5" t="s">
        <v>3</v>
      </c>
    </row>
    <row r="10" spans="2:16" ht="31.5" customHeight="1" x14ac:dyDescent="0.2">
      <c r="B10" s="4"/>
      <c r="C10" s="6" t="s">
        <v>71</v>
      </c>
      <c r="E10" s="69" t="s">
        <v>6</v>
      </c>
      <c r="G10" s="40">
        <v>1</v>
      </c>
      <c r="J10" s="4"/>
      <c r="L10" s="51"/>
      <c r="M10" s="5"/>
    </row>
    <row r="11" spans="2:16" x14ac:dyDescent="0.2">
      <c r="B11" s="4"/>
      <c r="J11" s="4"/>
    </row>
    <row r="12" spans="2:16" x14ac:dyDescent="0.2">
      <c r="B12" s="4"/>
      <c r="C12" s="6" t="s">
        <v>28</v>
      </c>
      <c r="E12" s="67" t="s">
        <v>48</v>
      </c>
      <c r="G12" s="18">
        <v>0.8</v>
      </c>
      <c r="J12" s="4"/>
    </row>
    <row r="13" spans="2:16" x14ac:dyDescent="0.2">
      <c r="B13" s="4"/>
      <c r="H13" s="19"/>
      <c r="I13" s="19"/>
      <c r="J13" s="4"/>
    </row>
    <row r="14" spans="2:16" x14ac:dyDescent="0.2">
      <c r="B14" s="4"/>
      <c r="C14" s="6" t="s">
        <v>29</v>
      </c>
      <c r="E14" s="69" t="s">
        <v>6</v>
      </c>
      <c r="G14" s="20">
        <f>SUM(G15:G16)</f>
        <v>1</v>
      </c>
      <c r="H14" s="21"/>
      <c r="I14" s="21"/>
      <c r="J14" s="4"/>
    </row>
    <row r="15" spans="2:16" x14ac:dyDescent="0.2">
      <c r="B15" s="4"/>
      <c r="C15" s="13" t="s">
        <v>40</v>
      </c>
      <c r="E15" s="67" t="s">
        <v>6</v>
      </c>
      <c r="G15" s="22">
        <v>0.8</v>
      </c>
      <c r="J15" s="4"/>
    </row>
    <row r="16" spans="2:16" x14ac:dyDescent="0.2">
      <c r="B16" s="4"/>
      <c r="C16" s="13" t="s">
        <v>41</v>
      </c>
      <c r="E16" s="67" t="s">
        <v>6</v>
      </c>
      <c r="G16" s="23">
        <f>1-G15</f>
        <v>0.19999999999999996</v>
      </c>
      <c r="J16" s="4"/>
      <c r="M16" s="30"/>
    </row>
    <row r="17" spans="2:10" x14ac:dyDescent="0.2">
      <c r="B17" s="4"/>
      <c r="J17" s="4"/>
    </row>
    <row r="18" spans="2:10" ht="18.75" customHeight="1" x14ac:dyDescent="0.2">
      <c r="B18" s="4"/>
      <c r="C18" s="6" t="s">
        <v>49</v>
      </c>
      <c r="E18" s="69" t="s">
        <v>6</v>
      </c>
      <c r="G18" s="20">
        <f>SUM(G19:G20)</f>
        <v>1</v>
      </c>
      <c r="J18" s="4"/>
    </row>
    <row r="19" spans="2:10" x14ac:dyDescent="0.2">
      <c r="B19" s="4"/>
      <c r="C19" s="13" t="s">
        <v>50</v>
      </c>
      <c r="E19" s="67" t="s">
        <v>6</v>
      </c>
      <c r="G19" s="22">
        <v>0.3</v>
      </c>
      <c r="J19" s="4"/>
    </row>
    <row r="20" spans="2:10" x14ac:dyDescent="0.2">
      <c r="B20" s="4"/>
      <c r="C20" s="13" t="s">
        <v>51</v>
      </c>
      <c r="E20" s="67" t="s">
        <v>6</v>
      </c>
      <c r="G20" s="24">
        <f>1-G19</f>
        <v>0.7</v>
      </c>
      <c r="J20" s="4"/>
    </row>
    <row r="21" spans="2:10" x14ac:dyDescent="0.2">
      <c r="B21" s="4"/>
      <c r="J21" s="4"/>
    </row>
    <row r="22" spans="2:10" ht="18" customHeight="1" x14ac:dyDescent="0.2">
      <c r="B22" s="4"/>
      <c r="C22" s="13" t="s">
        <v>72</v>
      </c>
      <c r="E22" s="67" t="s">
        <v>70</v>
      </c>
      <c r="G22" s="44">
        <v>0.35</v>
      </c>
      <c r="H22" s="19"/>
      <c r="I22" s="19"/>
      <c r="J22" s="4"/>
    </row>
    <row r="23" spans="2:10" ht="18" customHeight="1" x14ac:dyDescent="0.2">
      <c r="B23" s="4"/>
      <c r="C23" s="42"/>
      <c r="E23" s="68"/>
      <c r="G23" s="43"/>
      <c r="H23" s="19"/>
      <c r="I23" s="19"/>
      <c r="J23" s="4"/>
    </row>
    <row r="24" spans="2:10" ht="18" customHeight="1" x14ac:dyDescent="0.2">
      <c r="B24" s="4"/>
      <c r="C24" s="13" t="s">
        <v>15</v>
      </c>
      <c r="E24" s="67" t="s">
        <v>57</v>
      </c>
      <c r="G24" s="45">
        <v>80</v>
      </c>
      <c r="H24" s="19"/>
      <c r="I24" s="19"/>
      <c r="J24" s="4"/>
    </row>
    <row r="25" spans="2:10" ht="18" customHeight="1" x14ac:dyDescent="0.2">
      <c r="B25" s="4"/>
      <c r="C25" s="13" t="s">
        <v>19</v>
      </c>
      <c r="E25" s="67" t="s">
        <v>6</v>
      </c>
      <c r="G25" s="40">
        <v>0.19</v>
      </c>
      <c r="H25" s="19"/>
      <c r="I25" s="19"/>
      <c r="J25" s="4"/>
    </row>
    <row r="26" spans="2:10" ht="18" customHeight="1" x14ac:dyDescent="0.2">
      <c r="B26" s="4"/>
      <c r="C26" s="42"/>
      <c r="E26" s="68"/>
      <c r="G26" s="43"/>
      <c r="H26" s="19"/>
      <c r="I26" s="19"/>
      <c r="J26" s="4"/>
    </row>
    <row r="27" spans="2:10" ht="18" customHeight="1" x14ac:dyDescent="0.2">
      <c r="B27" s="4"/>
      <c r="C27" s="13" t="s">
        <v>30</v>
      </c>
      <c r="E27" s="67" t="s">
        <v>6</v>
      </c>
      <c r="G27" s="40">
        <v>0.5</v>
      </c>
      <c r="H27" s="19"/>
      <c r="I27" s="19"/>
      <c r="J27" s="4"/>
    </row>
    <row r="28" spans="2:10" ht="15" thickBot="1" x14ac:dyDescent="0.25">
      <c r="B28" s="4"/>
      <c r="C28" s="34"/>
      <c r="D28" s="4"/>
      <c r="E28" s="4"/>
      <c r="F28" s="4"/>
      <c r="G28" s="7"/>
      <c r="H28" s="7"/>
      <c r="I28" s="7"/>
      <c r="J28" s="4"/>
    </row>
    <row r="29" spans="2:10" ht="25.5" customHeight="1" thickBot="1" x14ac:dyDescent="0.25">
      <c r="B29" s="4"/>
      <c r="C29" s="37" t="s">
        <v>80</v>
      </c>
      <c r="D29" s="4"/>
      <c r="E29" s="4"/>
      <c r="F29" s="4"/>
      <c r="G29" s="7"/>
      <c r="H29" s="7"/>
      <c r="I29" s="7"/>
      <c r="J29" s="4"/>
    </row>
    <row r="30" spans="2:10" x14ac:dyDescent="0.2">
      <c r="B30" s="4"/>
      <c r="C30" s="34"/>
      <c r="D30" s="4"/>
      <c r="E30" s="4"/>
      <c r="F30" s="4"/>
      <c r="G30" s="7"/>
      <c r="H30" s="7"/>
      <c r="I30" s="7"/>
      <c r="J30" s="4"/>
    </row>
    <row r="31" spans="2:10" ht="25.5" x14ac:dyDescent="0.2">
      <c r="B31" s="4"/>
      <c r="C31" s="6" t="s">
        <v>53</v>
      </c>
      <c r="E31" s="69" t="s">
        <v>58</v>
      </c>
      <c r="G31" s="28" t="s">
        <v>11</v>
      </c>
      <c r="H31" s="28" t="s">
        <v>10</v>
      </c>
      <c r="I31" s="57"/>
      <c r="J31" s="4"/>
    </row>
    <row r="32" spans="2:10" x14ac:dyDescent="0.2">
      <c r="B32" s="4"/>
      <c r="C32" s="13" t="s">
        <v>52</v>
      </c>
      <c r="E32" s="67" t="s">
        <v>58</v>
      </c>
      <c r="G32" s="29">
        <f>$G$12*$G$8*365/12*$G19/1000</f>
        <v>0</v>
      </c>
      <c r="H32" s="29">
        <f>G32*$G$16/$G$15</f>
        <v>0</v>
      </c>
      <c r="I32" s="56"/>
      <c r="J32" s="4"/>
    </row>
    <row r="33" spans="2:10" x14ac:dyDescent="0.2">
      <c r="B33" s="4"/>
      <c r="C33" s="13" t="s">
        <v>51</v>
      </c>
      <c r="E33" s="67" t="s">
        <v>58</v>
      </c>
      <c r="G33" s="29">
        <f>$G$12*$G$8*365/12*$G20/1000</f>
        <v>0</v>
      </c>
      <c r="H33" s="29">
        <f t="shared" ref="H33" si="0">G33*$G$16/$G$15</f>
        <v>0</v>
      </c>
      <c r="I33" s="56"/>
      <c r="J33" s="4"/>
    </row>
    <row r="34" spans="2:10" ht="19.5" customHeight="1" x14ac:dyDescent="0.2">
      <c r="B34" s="4"/>
      <c r="C34" s="10" t="s">
        <v>54</v>
      </c>
      <c r="E34" s="70" t="s">
        <v>58</v>
      </c>
      <c r="G34" s="27">
        <f>SUM(G32:G33)</f>
        <v>0</v>
      </c>
      <c r="H34" s="27">
        <f>SUM(H32:H33)</f>
        <v>0</v>
      </c>
      <c r="I34" s="58"/>
      <c r="J34" s="4"/>
    </row>
    <row r="35" spans="2:10" x14ac:dyDescent="0.2">
      <c r="B35" s="4"/>
      <c r="C35" s="36"/>
      <c r="E35" s="1"/>
      <c r="G35" s="12"/>
      <c r="J35" s="4"/>
    </row>
    <row r="36" spans="2:10" x14ac:dyDescent="0.2">
      <c r="B36" s="4"/>
      <c r="C36" s="6" t="s">
        <v>83</v>
      </c>
      <c r="J36" s="4"/>
    </row>
    <row r="37" spans="2:10" ht="38.25" x14ac:dyDescent="0.2">
      <c r="B37" s="4"/>
      <c r="C37" s="9" t="s">
        <v>84</v>
      </c>
      <c r="E37" s="67" t="s">
        <v>6</v>
      </c>
      <c r="G37" s="26">
        <v>0.7</v>
      </c>
      <c r="J37" s="4"/>
    </row>
    <row r="38" spans="2:10" ht="29.25" customHeight="1" x14ac:dyDescent="0.2">
      <c r="B38" s="4"/>
      <c r="C38" s="9" t="s">
        <v>85</v>
      </c>
      <c r="E38" s="67" t="s">
        <v>6</v>
      </c>
      <c r="G38" s="26">
        <v>0.75</v>
      </c>
      <c r="J38" s="4"/>
    </row>
    <row r="39" spans="2:10" x14ac:dyDescent="0.2">
      <c r="B39" s="4"/>
      <c r="C39" s="33"/>
      <c r="E39" s="68"/>
      <c r="G39" s="53"/>
      <c r="J39" s="4"/>
    </row>
    <row r="40" spans="2:10" ht="25.5" x14ac:dyDescent="0.2">
      <c r="B40" s="4"/>
      <c r="C40" s="6" t="s">
        <v>55</v>
      </c>
      <c r="E40" s="69" t="s">
        <v>58</v>
      </c>
      <c r="G40" s="28" t="s">
        <v>11</v>
      </c>
      <c r="H40" s="28" t="s">
        <v>10</v>
      </c>
      <c r="I40" s="57"/>
      <c r="J40" s="4"/>
    </row>
    <row r="41" spans="2:10" x14ac:dyDescent="0.2">
      <c r="B41" s="4"/>
      <c r="C41" s="13" t="s">
        <v>52</v>
      </c>
      <c r="E41" s="67" t="s">
        <v>58</v>
      </c>
      <c r="G41" s="29">
        <f>G32*$G$37</f>
        <v>0</v>
      </c>
      <c r="H41" s="29">
        <f>H32*$G$37</f>
        <v>0</v>
      </c>
      <c r="I41" s="56"/>
      <c r="J41" s="4"/>
    </row>
    <row r="42" spans="2:10" x14ac:dyDescent="0.2">
      <c r="B42" s="4"/>
      <c r="C42" s="13" t="s">
        <v>51</v>
      </c>
      <c r="E42" s="67" t="s">
        <v>58</v>
      </c>
      <c r="G42" s="29">
        <f>G34-G41</f>
        <v>0</v>
      </c>
      <c r="H42" s="29">
        <f>H34-H41</f>
        <v>0</v>
      </c>
      <c r="I42" s="56"/>
      <c r="J42" s="4"/>
    </row>
    <row r="43" spans="2:10" ht="19.5" customHeight="1" x14ac:dyDescent="0.2">
      <c r="B43" s="4"/>
      <c r="C43" s="10" t="s">
        <v>56</v>
      </c>
      <c r="E43" s="70" t="s">
        <v>58</v>
      </c>
      <c r="G43" s="27">
        <f>SUM(G41:G42)</f>
        <v>0</v>
      </c>
      <c r="H43" s="27">
        <f>SUM(H41:H42)</f>
        <v>0</v>
      </c>
      <c r="I43" s="31"/>
      <c r="J43" s="4"/>
    </row>
    <row r="44" spans="2:10" x14ac:dyDescent="0.2">
      <c r="B44" s="4"/>
      <c r="G44" s="31"/>
      <c r="H44" s="31"/>
      <c r="I44" s="31"/>
      <c r="J44" s="4"/>
    </row>
    <row r="45" spans="2:10" x14ac:dyDescent="0.2">
      <c r="B45" s="4"/>
      <c r="C45" s="6" t="s">
        <v>31</v>
      </c>
      <c r="J45" s="4"/>
    </row>
    <row r="46" spans="2:10" x14ac:dyDescent="0.2">
      <c r="B46" s="4"/>
      <c r="C46" s="13" t="s">
        <v>66</v>
      </c>
      <c r="E46" s="67" t="s">
        <v>58</v>
      </c>
      <c r="G46" s="79" t="str">
        <f>IF(G8&gt;0,G41+H41-G53,"-")</f>
        <v>-</v>
      </c>
      <c r="J46" s="4"/>
    </row>
    <row r="47" spans="2:10" x14ac:dyDescent="0.2">
      <c r="B47" s="4"/>
      <c r="C47" s="13" t="s">
        <v>63</v>
      </c>
      <c r="E47" s="67" t="s">
        <v>58</v>
      </c>
      <c r="G47" s="25" t="str">
        <f>IF(G8&gt;0,G42+H42+G46*(1-G38),"-")</f>
        <v>-</v>
      </c>
      <c r="H47" s="59"/>
      <c r="J47" s="4"/>
    </row>
    <row r="48" spans="2:10" ht="15" thickBot="1" x14ac:dyDescent="0.25">
      <c r="B48" s="4"/>
      <c r="C48" s="34"/>
      <c r="D48" s="4"/>
      <c r="E48" s="4"/>
      <c r="F48" s="4"/>
      <c r="G48" s="7"/>
      <c r="H48" s="7"/>
      <c r="I48" s="7"/>
      <c r="J48" s="4"/>
    </row>
    <row r="49" spans="2:10" ht="26.25" customHeight="1" thickBot="1" x14ac:dyDescent="0.25">
      <c r="B49" s="4"/>
      <c r="C49" s="37" t="s">
        <v>81</v>
      </c>
      <c r="D49" s="4"/>
      <c r="E49" s="4"/>
      <c r="F49" s="4"/>
      <c r="G49" s="7"/>
      <c r="H49" s="7"/>
      <c r="I49" s="7"/>
      <c r="J49" s="4"/>
    </row>
    <row r="50" spans="2:10" x14ac:dyDescent="0.2">
      <c r="B50" s="4"/>
      <c r="C50" s="34"/>
      <c r="D50" s="4"/>
      <c r="E50" s="4"/>
      <c r="F50" s="4"/>
      <c r="G50" s="7"/>
      <c r="H50" s="7"/>
      <c r="I50" s="7"/>
      <c r="J50" s="4"/>
    </row>
    <row r="51" spans="2:10" ht="25.5" x14ac:dyDescent="0.2">
      <c r="B51" s="4"/>
      <c r="C51" s="6" t="s">
        <v>7</v>
      </c>
      <c r="J51" s="4"/>
    </row>
    <row r="52" spans="2:10" x14ac:dyDescent="0.2">
      <c r="B52" s="4"/>
      <c r="C52" s="13" t="s">
        <v>92</v>
      </c>
      <c r="E52" s="67" t="s">
        <v>57</v>
      </c>
      <c r="G52" s="88"/>
      <c r="H52" s="105"/>
      <c r="I52" s="54"/>
      <c r="J52" s="4"/>
    </row>
    <row r="53" spans="2:10" x14ac:dyDescent="0.2">
      <c r="B53" s="4"/>
      <c r="C53" s="9" t="s">
        <v>93</v>
      </c>
      <c r="E53" s="71" t="s">
        <v>58</v>
      </c>
      <c r="G53" s="88"/>
      <c r="H53" s="105"/>
      <c r="I53" s="54"/>
      <c r="J53" s="4"/>
    </row>
    <row r="54" spans="2:10" x14ac:dyDescent="0.2">
      <c r="B54" s="4"/>
      <c r="C54" s="9" t="s">
        <v>74</v>
      </c>
      <c r="E54" s="67" t="s">
        <v>57</v>
      </c>
      <c r="G54" s="88"/>
      <c r="H54" s="105"/>
      <c r="I54" s="54"/>
      <c r="J54" s="4"/>
    </row>
    <row r="55" spans="2:10" ht="13.15" customHeight="1" x14ac:dyDescent="0.2">
      <c r="B55" s="4"/>
      <c r="C55" s="9" t="s">
        <v>75</v>
      </c>
      <c r="E55" s="67" t="s">
        <v>57</v>
      </c>
      <c r="G55" s="89" t="str">
        <f>IF(G8&gt;0,(G52*(G41+H41)-G53*G54)/(G41+H41),"-")</f>
        <v>-</v>
      </c>
      <c r="H55" s="105"/>
      <c r="I55" s="54"/>
      <c r="J55" s="4"/>
    </row>
    <row r="56" spans="2:10" x14ac:dyDescent="0.2">
      <c r="B56" s="4"/>
      <c r="C56" s="13" t="s">
        <v>33</v>
      </c>
      <c r="E56" s="67" t="s">
        <v>57</v>
      </c>
      <c r="G56" s="88"/>
      <c r="H56" s="105"/>
      <c r="I56" s="54"/>
      <c r="J56" s="4"/>
    </row>
    <row r="57" spans="2:10" x14ac:dyDescent="0.2">
      <c r="B57" s="4"/>
      <c r="C57" s="14"/>
      <c r="D57" s="11"/>
      <c r="E57" s="72"/>
      <c r="F57" s="11"/>
      <c r="G57" s="90"/>
      <c r="H57" s="106"/>
      <c r="I57" s="54"/>
      <c r="J57" s="4"/>
    </row>
    <row r="58" spans="2:10" x14ac:dyDescent="0.2">
      <c r="B58" s="4"/>
      <c r="C58" s="15" t="s">
        <v>34</v>
      </c>
      <c r="E58" s="68"/>
      <c r="G58" s="91"/>
      <c r="H58" s="106"/>
      <c r="I58" s="54"/>
      <c r="J58" s="4"/>
    </row>
    <row r="59" spans="2:10" x14ac:dyDescent="0.2">
      <c r="B59" s="4"/>
      <c r="C59" s="13" t="s">
        <v>35</v>
      </c>
      <c r="E59" s="67" t="s">
        <v>57</v>
      </c>
      <c r="G59" s="88"/>
      <c r="H59" s="105"/>
      <c r="I59" s="54"/>
      <c r="J59" s="4"/>
    </row>
    <row r="60" spans="2:10" x14ac:dyDescent="0.2">
      <c r="B60" s="4"/>
      <c r="C60" s="13" t="s">
        <v>36</v>
      </c>
      <c r="E60" s="67" t="s">
        <v>57</v>
      </c>
      <c r="G60" s="88"/>
      <c r="H60" s="105"/>
      <c r="I60" s="54"/>
      <c r="J60" s="4"/>
    </row>
    <row r="61" spans="2:10" x14ac:dyDescent="0.2">
      <c r="B61" s="4"/>
      <c r="C61" s="14"/>
      <c r="D61" s="11"/>
      <c r="E61" s="72"/>
      <c r="F61" s="11"/>
      <c r="G61" s="90"/>
      <c r="H61" s="106"/>
      <c r="I61" s="54"/>
      <c r="J61" s="4"/>
    </row>
    <row r="62" spans="2:10" ht="25.5" x14ac:dyDescent="0.2">
      <c r="B62" s="4"/>
      <c r="C62" s="15" t="s">
        <v>8</v>
      </c>
      <c r="D62" s="11"/>
      <c r="E62" s="68"/>
      <c r="F62" s="11"/>
      <c r="G62" s="91"/>
      <c r="H62" s="106"/>
      <c r="I62" s="54"/>
      <c r="J62" s="4"/>
    </row>
    <row r="63" spans="2:10" x14ac:dyDescent="0.2">
      <c r="B63" s="4"/>
      <c r="C63" s="9" t="s">
        <v>64</v>
      </c>
      <c r="E63" s="67" t="s">
        <v>57</v>
      </c>
      <c r="G63" s="88"/>
      <c r="H63" s="105"/>
      <c r="I63" s="54"/>
      <c r="J63" s="4"/>
    </row>
    <row r="64" spans="2:10" x14ac:dyDescent="0.2">
      <c r="B64" s="4"/>
      <c r="C64" s="9" t="s">
        <v>32</v>
      </c>
      <c r="E64" s="71" t="s">
        <v>58</v>
      </c>
      <c r="G64" s="92"/>
      <c r="H64" s="105"/>
      <c r="I64" s="54"/>
      <c r="J64" s="4"/>
    </row>
    <row r="65" spans="2:12" x14ac:dyDescent="0.2">
      <c r="B65" s="4"/>
      <c r="C65" s="9" t="s">
        <v>74</v>
      </c>
      <c r="E65" s="67" t="s">
        <v>57</v>
      </c>
      <c r="G65" s="92"/>
      <c r="H65" s="105"/>
      <c r="I65" s="54"/>
      <c r="J65" s="4"/>
    </row>
    <row r="66" spans="2:12" x14ac:dyDescent="0.2">
      <c r="B66" s="4"/>
      <c r="C66" s="9" t="s">
        <v>65</v>
      </c>
      <c r="E66" s="67" t="s">
        <v>57</v>
      </c>
      <c r="G66" s="93" t="str">
        <f>IF(G8&gt;0,(G63*G46-G64*G65)/G46,"-")</f>
        <v>-</v>
      </c>
      <c r="H66" s="105"/>
      <c r="I66" s="54"/>
      <c r="J66" s="4"/>
    </row>
    <row r="67" spans="2:12" x14ac:dyDescent="0.2">
      <c r="B67" s="4"/>
      <c r="C67" s="16"/>
      <c r="D67" s="11"/>
      <c r="E67" s="68"/>
      <c r="F67" s="11"/>
      <c r="G67" s="91"/>
      <c r="H67" s="106"/>
      <c r="I67" s="54"/>
      <c r="J67" s="4"/>
    </row>
    <row r="68" spans="2:12" ht="18" customHeight="1" x14ac:dyDescent="0.2">
      <c r="B68" s="4"/>
      <c r="C68" s="15" t="s">
        <v>9</v>
      </c>
      <c r="D68" s="11"/>
      <c r="E68" s="68"/>
      <c r="F68" s="11"/>
      <c r="G68" s="91"/>
      <c r="H68" s="106"/>
      <c r="I68" s="54"/>
      <c r="J68" s="4"/>
    </row>
    <row r="69" spans="2:12" ht="19.899999999999999" customHeight="1" x14ac:dyDescent="0.2">
      <c r="B69" s="4"/>
      <c r="C69" s="9" t="s">
        <v>0</v>
      </c>
      <c r="E69" s="67" t="s">
        <v>57</v>
      </c>
      <c r="G69" s="88"/>
      <c r="H69" s="105"/>
      <c r="I69" s="54"/>
      <c r="J69" s="4"/>
    </row>
    <row r="70" spans="2:12" ht="15" thickBot="1" x14ac:dyDescent="0.25">
      <c r="B70" s="4"/>
      <c r="C70" s="7"/>
      <c r="D70" s="4"/>
      <c r="E70" s="4"/>
      <c r="F70" s="4"/>
      <c r="G70" s="94"/>
      <c r="H70" s="7"/>
      <c r="I70" s="7"/>
      <c r="J70" s="4"/>
    </row>
    <row r="71" spans="2:12" ht="37.5" customHeight="1" thickBot="1" x14ac:dyDescent="0.25">
      <c r="B71" s="4"/>
      <c r="C71" s="37" t="s">
        <v>82</v>
      </c>
      <c r="D71" s="4"/>
      <c r="E71" s="4"/>
      <c r="F71" s="4"/>
      <c r="G71" s="95"/>
      <c r="H71" s="4"/>
      <c r="I71" s="4"/>
      <c r="J71" s="4"/>
    </row>
    <row r="72" spans="2:12" x14ac:dyDescent="0.2">
      <c r="B72" s="4"/>
      <c r="C72" s="7"/>
      <c r="D72" s="4"/>
      <c r="E72" s="4"/>
      <c r="F72" s="4"/>
      <c r="G72" s="94"/>
      <c r="H72" s="7"/>
      <c r="I72" s="7"/>
      <c r="J72" s="4"/>
    </row>
    <row r="73" spans="2:12" s="2" customFormat="1" ht="30" customHeight="1" x14ac:dyDescent="0.2">
      <c r="B73" s="32"/>
      <c r="C73" s="15" t="s">
        <v>12</v>
      </c>
      <c r="G73" s="96"/>
      <c r="H73" s="8"/>
      <c r="I73" s="8"/>
      <c r="J73" s="32"/>
      <c r="K73" s="47"/>
      <c r="L73" s="47"/>
    </row>
    <row r="74" spans="2:12" s="2" customFormat="1" ht="14.45" customHeight="1" x14ac:dyDescent="0.2">
      <c r="B74" s="32"/>
      <c r="C74" s="9" t="s">
        <v>87</v>
      </c>
      <c r="E74" s="67" t="s">
        <v>59</v>
      </c>
      <c r="G74" s="89" t="str">
        <f>IF(G8&gt;0,G55*(G41+H41),"-")</f>
        <v>-</v>
      </c>
      <c r="H74" s="8"/>
      <c r="I74" s="8"/>
      <c r="J74" s="32"/>
      <c r="K74" s="47"/>
      <c r="L74" s="47"/>
    </row>
    <row r="75" spans="2:12" s="2" customFormat="1" ht="12.75" x14ac:dyDescent="0.2">
      <c r="B75" s="32"/>
      <c r="C75" s="9" t="s">
        <v>88</v>
      </c>
      <c r="E75" s="67" t="s">
        <v>59</v>
      </c>
      <c r="G75" s="89" t="str">
        <f>IF(G8&gt;0,G59*(G41+H41),"-")</f>
        <v>-</v>
      </c>
      <c r="H75" s="8"/>
      <c r="I75" s="8"/>
      <c r="J75" s="32"/>
      <c r="K75" s="47"/>
      <c r="L75" s="47"/>
    </row>
    <row r="76" spans="2:12" s="2" customFormat="1" ht="12.75" x14ac:dyDescent="0.2">
      <c r="B76" s="32"/>
      <c r="C76" s="9" t="s">
        <v>89</v>
      </c>
      <c r="E76" s="67" t="s">
        <v>59</v>
      </c>
      <c r="G76" s="89" t="str">
        <f>IF(G8&gt;0,G66*G46,"-")</f>
        <v>-</v>
      </c>
      <c r="H76" s="8"/>
      <c r="I76" s="8"/>
      <c r="J76" s="32"/>
      <c r="K76" s="47"/>
      <c r="L76" s="47"/>
    </row>
    <row r="77" spans="2:12" s="2" customFormat="1" ht="12.75" x14ac:dyDescent="0.2">
      <c r="B77" s="32"/>
      <c r="C77" s="104" t="s">
        <v>18</v>
      </c>
      <c r="E77" s="67" t="s">
        <v>59</v>
      </c>
      <c r="G77" s="89" t="str">
        <f>IF(G8&gt;0,$G$46*(1-$G$38)*G69,"-")</f>
        <v>-</v>
      </c>
      <c r="H77" s="8"/>
      <c r="I77" s="8"/>
      <c r="J77" s="32"/>
      <c r="K77" s="47"/>
      <c r="L77" s="47"/>
    </row>
    <row r="78" spans="2:12" s="2" customFormat="1" ht="12.75" x14ac:dyDescent="0.2">
      <c r="B78" s="32"/>
      <c r="C78" s="9" t="s">
        <v>97</v>
      </c>
      <c r="E78" s="67" t="s">
        <v>59</v>
      </c>
      <c r="G78" s="89" t="str">
        <f>IF(G8&gt;0,G46*(1-G38)*CEC,"-")</f>
        <v>-</v>
      </c>
      <c r="H78" s="8"/>
      <c r="I78" s="8"/>
      <c r="J78" s="32"/>
      <c r="K78" s="47"/>
      <c r="L78" s="47"/>
    </row>
    <row r="79" spans="2:12" s="2" customFormat="1" ht="25.5" x14ac:dyDescent="0.2">
      <c r="B79" s="32"/>
      <c r="C79" s="35" t="s">
        <v>42</v>
      </c>
      <c r="E79" s="70" t="s">
        <v>57</v>
      </c>
      <c r="G79" s="97" t="str">
        <f>IF(G8&gt;0,(G74+G75+G76+G77+G78)/(G41+H41),"-")</f>
        <v>-</v>
      </c>
      <c r="H79" s="8"/>
      <c r="I79" s="8"/>
      <c r="J79" s="32"/>
      <c r="K79" s="47"/>
      <c r="L79" s="47"/>
    </row>
    <row r="80" spans="2:12" s="2" customFormat="1" ht="12.75" x14ac:dyDescent="0.2">
      <c r="B80" s="32"/>
      <c r="C80" s="33"/>
      <c r="G80" s="96"/>
      <c r="H80" s="8"/>
      <c r="I80" s="8"/>
      <c r="J80" s="32"/>
      <c r="K80" s="47"/>
      <c r="L80" s="47"/>
    </row>
    <row r="81" spans="2:12" s="2" customFormat="1" ht="25.5" x14ac:dyDescent="0.2">
      <c r="B81" s="32"/>
      <c r="C81" s="15" t="s">
        <v>37</v>
      </c>
      <c r="G81" s="96"/>
      <c r="H81" s="8"/>
      <c r="I81" s="8"/>
      <c r="J81" s="32"/>
      <c r="K81" s="47"/>
      <c r="L81" s="47"/>
    </row>
    <row r="82" spans="2:12" s="2" customFormat="1" ht="12.75" x14ac:dyDescent="0.2">
      <c r="B82" s="32"/>
      <c r="C82" s="9" t="s">
        <v>90</v>
      </c>
      <c r="E82" s="67" t="s">
        <v>59</v>
      </c>
      <c r="G82" s="89">
        <f>(G42+H42)*G56</f>
        <v>0</v>
      </c>
      <c r="H82" s="8"/>
      <c r="I82" s="8"/>
      <c r="J82" s="32"/>
      <c r="K82" s="47"/>
      <c r="L82" s="47"/>
    </row>
    <row r="83" spans="2:12" s="2" customFormat="1" ht="12.75" x14ac:dyDescent="0.2">
      <c r="B83" s="32"/>
      <c r="C83" s="9" t="s">
        <v>91</v>
      </c>
      <c r="E83" s="67" t="s">
        <v>59</v>
      </c>
      <c r="G83" s="89">
        <f>(G42+H42)*G60</f>
        <v>0</v>
      </c>
      <c r="H83" s="8"/>
      <c r="I83" s="8"/>
      <c r="J83" s="32"/>
      <c r="K83" s="47"/>
      <c r="L83" s="47"/>
    </row>
    <row r="84" spans="2:12" s="2" customFormat="1" ht="12.75" x14ac:dyDescent="0.2">
      <c r="B84" s="32"/>
      <c r="C84" s="9" t="s">
        <v>38</v>
      </c>
      <c r="E84" s="67" t="s">
        <v>59</v>
      </c>
      <c r="G84" s="89">
        <f>G69*(G42+H42)</f>
        <v>0</v>
      </c>
      <c r="H84" s="8"/>
      <c r="I84" s="8"/>
      <c r="J84" s="32"/>
      <c r="K84" s="47"/>
      <c r="L84" s="47"/>
    </row>
    <row r="85" spans="2:12" s="2" customFormat="1" ht="12.75" x14ac:dyDescent="0.2">
      <c r="B85" s="32"/>
      <c r="C85" s="9" t="s">
        <v>98</v>
      </c>
      <c r="E85" s="67" t="s">
        <v>59</v>
      </c>
      <c r="G85" s="89">
        <f>CEC*(G42+H42)</f>
        <v>0</v>
      </c>
      <c r="H85" s="8"/>
      <c r="I85" s="8"/>
      <c r="J85" s="32"/>
      <c r="K85" s="47"/>
      <c r="L85" s="47"/>
    </row>
    <row r="86" spans="2:12" s="2" customFormat="1" ht="21.75" customHeight="1" x14ac:dyDescent="0.2">
      <c r="B86" s="32"/>
      <c r="C86" s="10" t="s">
        <v>43</v>
      </c>
      <c r="E86" s="70" t="s">
        <v>57</v>
      </c>
      <c r="G86" s="97" t="str">
        <f>IF(G8&gt;0,(G82+G83+G84+G85)/(G42+H42),"-")</f>
        <v>-</v>
      </c>
      <c r="H86" s="8"/>
      <c r="I86" s="8"/>
      <c r="J86" s="32"/>
      <c r="K86" s="47"/>
      <c r="L86" s="47"/>
    </row>
    <row r="87" spans="2:12" s="2" customFormat="1" ht="13.5" thickBot="1" x14ac:dyDescent="0.25">
      <c r="B87" s="32"/>
      <c r="C87" s="32"/>
      <c r="D87" s="32"/>
      <c r="E87" s="32"/>
      <c r="F87" s="32"/>
      <c r="G87" s="98"/>
      <c r="H87" s="32"/>
      <c r="I87" s="32"/>
      <c r="J87" s="32"/>
      <c r="K87" s="47"/>
      <c r="L87" s="47"/>
    </row>
    <row r="88" spans="2:12" s="2" customFormat="1" ht="21.75" customHeight="1" thickBot="1" x14ac:dyDescent="0.25">
      <c r="B88" s="32"/>
      <c r="C88" s="37" t="s">
        <v>13</v>
      </c>
      <c r="D88" s="32"/>
      <c r="E88" s="32"/>
      <c r="F88" s="32"/>
      <c r="G88" s="98"/>
      <c r="H88" s="32"/>
      <c r="I88" s="32"/>
      <c r="J88" s="32"/>
      <c r="K88" s="47"/>
      <c r="L88" s="47"/>
    </row>
    <row r="89" spans="2:12" s="2" customFormat="1" ht="12.75" x14ac:dyDescent="0.2">
      <c r="B89" s="32"/>
      <c r="C89" s="32"/>
      <c r="D89" s="32"/>
      <c r="E89" s="32"/>
      <c r="F89" s="32"/>
      <c r="G89" s="98"/>
      <c r="H89" s="32"/>
      <c r="I89" s="32"/>
      <c r="J89" s="32"/>
      <c r="K89" s="47"/>
      <c r="L89" s="47"/>
    </row>
    <row r="90" spans="2:12" s="2" customFormat="1" ht="12.75" x14ac:dyDescent="0.2">
      <c r="B90" s="32"/>
      <c r="C90" s="9" t="s">
        <v>77</v>
      </c>
      <c r="E90" s="67" t="s">
        <v>57</v>
      </c>
      <c r="G90" s="89" t="str">
        <f>G79</f>
        <v>-</v>
      </c>
      <c r="H90" s="52"/>
      <c r="I90" s="8"/>
      <c r="J90" s="32"/>
      <c r="K90" s="47"/>
      <c r="L90" s="47"/>
    </row>
    <row r="91" spans="2:12" s="2" customFormat="1" ht="17.25" customHeight="1" x14ac:dyDescent="0.2">
      <c r="B91" s="32"/>
      <c r="C91" s="9" t="s">
        <v>76</v>
      </c>
      <c r="E91" s="67" t="s">
        <v>58</v>
      </c>
      <c r="G91" s="99">
        <f>G53+G64</f>
        <v>0</v>
      </c>
      <c r="H91" s="8"/>
      <c r="I91" s="8"/>
      <c r="J91" s="32"/>
      <c r="K91" s="47"/>
      <c r="L91" s="47"/>
    </row>
    <row r="92" spans="2:12" s="2" customFormat="1" ht="15" customHeight="1" x14ac:dyDescent="0.2">
      <c r="B92" s="32"/>
      <c r="C92" s="9" t="s">
        <v>74</v>
      </c>
      <c r="E92" s="67" t="s">
        <v>57</v>
      </c>
      <c r="G92" s="88"/>
      <c r="H92" s="8"/>
      <c r="I92" s="8"/>
      <c r="J92" s="32"/>
      <c r="K92" s="47"/>
      <c r="L92" s="47"/>
    </row>
    <row r="93" spans="2:12" s="2" customFormat="1" ht="12.75" x14ac:dyDescent="0.2">
      <c r="B93" s="32"/>
      <c r="C93" s="35" t="s">
        <v>73</v>
      </c>
      <c r="E93" s="70" t="s">
        <v>59</v>
      </c>
      <c r="G93" s="97" t="str">
        <f>IF(G8&gt;0,(G90-G92)*G91*G27,"-")</f>
        <v>-</v>
      </c>
      <c r="H93" s="8"/>
      <c r="I93" s="8"/>
      <c r="J93" s="32"/>
      <c r="K93" s="47"/>
      <c r="L93" s="47"/>
    </row>
    <row r="94" spans="2:12" ht="15" thickBot="1" x14ac:dyDescent="0.25">
      <c r="B94" s="4"/>
      <c r="C94" s="7"/>
      <c r="D94" s="4"/>
      <c r="E94" s="4"/>
      <c r="F94" s="4"/>
      <c r="G94" s="94"/>
      <c r="H94" s="7"/>
      <c r="I94" s="7"/>
      <c r="J94" s="4"/>
    </row>
    <row r="95" spans="2:12" ht="16.5" thickBot="1" x14ac:dyDescent="0.25">
      <c r="B95" s="4"/>
      <c r="C95" s="38" t="s">
        <v>20</v>
      </c>
      <c r="D95" s="4"/>
      <c r="E95" s="4"/>
      <c r="F95" s="4"/>
      <c r="G95" s="95"/>
      <c r="H95" s="4"/>
      <c r="I95" s="4"/>
      <c r="J95" s="4"/>
    </row>
    <row r="96" spans="2:12" x14ac:dyDescent="0.2">
      <c r="B96" s="4"/>
      <c r="C96" s="7"/>
      <c r="D96" s="4"/>
      <c r="E96" s="4"/>
      <c r="F96" s="4"/>
      <c r="G96" s="94"/>
      <c r="H96" s="7"/>
      <c r="I96" s="4"/>
      <c r="J96" s="4"/>
    </row>
    <row r="97" spans="2:10" x14ac:dyDescent="0.2">
      <c r="B97" s="4"/>
      <c r="C97" s="60" t="s">
        <v>78</v>
      </c>
      <c r="E97" s="73"/>
      <c r="G97" s="100"/>
      <c r="J97" s="4"/>
    </row>
    <row r="98" spans="2:10" x14ac:dyDescent="0.2">
      <c r="B98" s="4"/>
      <c r="C98" s="61" t="s">
        <v>79</v>
      </c>
      <c r="E98" s="74" t="s">
        <v>59</v>
      </c>
      <c r="G98" s="81" t="str">
        <f>IF(G8&gt;0,(G74+G75+G76+G77)*G15,"-")</f>
        <v>-</v>
      </c>
      <c r="J98" s="4"/>
    </row>
    <row r="99" spans="2:10" ht="25.5" x14ac:dyDescent="0.2">
      <c r="B99" s="4"/>
      <c r="C99" s="10" t="s">
        <v>44</v>
      </c>
      <c r="E99" s="70" t="s">
        <v>60</v>
      </c>
      <c r="G99" s="84" t="str">
        <f>IF(G8&gt;0,G98/G8,"-")</f>
        <v>-</v>
      </c>
      <c r="J99" s="4"/>
    </row>
    <row r="100" spans="2:10" ht="25.5" x14ac:dyDescent="0.2">
      <c r="B100" s="4"/>
      <c r="C100" s="10" t="s">
        <v>45</v>
      </c>
      <c r="E100" s="70" t="s">
        <v>60</v>
      </c>
      <c r="G100" s="84" t="str">
        <f>IF(G8&gt;0,G99*(1+TVA),"-")</f>
        <v>-</v>
      </c>
      <c r="J100" s="4"/>
    </row>
    <row r="101" spans="2:10" x14ac:dyDescent="0.2">
      <c r="B101" s="4"/>
      <c r="C101" s="62"/>
      <c r="E101" s="75"/>
      <c r="G101" s="85"/>
      <c r="J101" s="4"/>
    </row>
    <row r="102" spans="2:10" x14ac:dyDescent="0.2">
      <c r="B102" s="4"/>
      <c r="C102" s="60" t="s">
        <v>68</v>
      </c>
      <c r="G102" s="87"/>
      <c r="J102" s="4"/>
    </row>
    <row r="103" spans="2:10" x14ac:dyDescent="0.2">
      <c r="B103" s="4"/>
      <c r="C103" s="61" t="s">
        <v>39</v>
      </c>
      <c r="E103" s="74" t="s">
        <v>59</v>
      </c>
      <c r="G103" s="81">
        <f>(G82+G83+G84)*G15</f>
        <v>0</v>
      </c>
      <c r="J103" s="4"/>
    </row>
    <row r="104" spans="2:10" x14ac:dyDescent="0.2">
      <c r="B104" s="4"/>
      <c r="C104" s="10" t="s">
        <v>46</v>
      </c>
      <c r="E104" s="70" t="s">
        <v>60</v>
      </c>
      <c r="G104" s="84" t="str">
        <f>IF(G8&gt;0,G103/$G$8,"")</f>
        <v/>
      </c>
      <c r="J104" s="4"/>
    </row>
    <row r="105" spans="2:10" x14ac:dyDescent="0.2">
      <c r="B105" s="4"/>
      <c r="C105" s="63" t="s">
        <v>47</v>
      </c>
      <c r="E105" s="76" t="s">
        <v>60</v>
      </c>
      <c r="G105" s="84" t="str">
        <f>IF(G8&gt;0,G104*(1+TVA),"-")</f>
        <v>-</v>
      </c>
      <c r="J105" s="4"/>
    </row>
    <row r="106" spans="2:10" x14ac:dyDescent="0.2">
      <c r="B106" s="4"/>
      <c r="C106" s="62"/>
      <c r="D106" s="64"/>
      <c r="E106" s="77"/>
      <c r="F106" s="64"/>
      <c r="G106" s="101"/>
      <c r="J106" s="4"/>
    </row>
    <row r="107" spans="2:10" x14ac:dyDescent="0.2">
      <c r="B107" s="4"/>
      <c r="C107" s="9" t="s">
        <v>97</v>
      </c>
      <c r="E107" s="74" t="s">
        <v>60</v>
      </c>
      <c r="G107" s="81" t="str">
        <f>IF(G8&gt;0,G78*$G$15/$G$8,"-")</f>
        <v>-</v>
      </c>
      <c r="J107" s="4"/>
    </row>
    <row r="108" spans="2:10" x14ac:dyDescent="0.2">
      <c r="B108" s="4"/>
      <c r="C108" s="9" t="s">
        <v>99</v>
      </c>
      <c r="E108" s="74" t="s">
        <v>60</v>
      </c>
      <c r="G108" s="81" t="str">
        <f>IF(G8&gt;0,G85*$G$15/$G$8,"-")</f>
        <v>-</v>
      </c>
      <c r="J108" s="4"/>
    </row>
    <row r="109" spans="2:10" x14ac:dyDescent="0.2">
      <c r="B109" s="4"/>
      <c r="C109" s="10" t="s">
        <v>21</v>
      </c>
      <c r="E109" s="70" t="s">
        <v>60</v>
      </c>
      <c r="G109" s="84">
        <f>SUM(G107:G108)</f>
        <v>0</v>
      </c>
      <c r="J109" s="4"/>
    </row>
    <row r="110" spans="2:10" ht="15" x14ac:dyDescent="0.25">
      <c r="B110" s="4"/>
      <c r="C110" s="10" t="s">
        <v>22</v>
      </c>
      <c r="E110" s="70" t="s">
        <v>60</v>
      </c>
      <c r="F110" s="3"/>
      <c r="G110" s="84">
        <f>G109*(1+TVA)</f>
        <v>0</v>
      </c>
      <c r="J110" s="4"/>
    </row>
    <row r="111" spans="2:10" ht="15" x14ac:dyDescent="0.25">
      <c r="B111" s="4"/>
      <c r="C111" s="65"/>
      <c r="E111" s="78"/>
      <c r="F111" s="3"/>
      <c r="G111" s="102"/>
      <c r="J111" s="4"/>
    </row>
    <row r="112" spans="2:10" ht="15" x14ac:dyDescent="0.25">
      <c r="B112" s="4"/>
      <c r="C112" s="60" t="s">
        <v>23</v>
      </c>
      <c r="E112" s="70" t="s">
        <v>60</v>
      </c>
      <c r="F112" s="3"/>
      <c r="G112" s="84" t="str">
        <f>IF(G8&gt;0,G93/G8*G10,"-")</f>
        <v>-</v>
      </c>
      <c r="J112" s="4"/>
    </row>
    <row r="113" spans="2:10" ht="15" x14ac:dyDescent="0.25">
      <c r="B113" s="4"/>
      <c r="C113" s="60" t="s">
        <v>24</v>
      </c>
      <c r="E113" s="70" t="s">
        <v>60</v>
      </c>
      <c r="F113" s="3"/>
      <c r="G113" s="84" t="str">
        <f>IF(G8&gt;0,G112*(1+TVA),"-")</f>
        <v>-</v>
      </c>
      <c r="J113" s="4"/>
    </row>
    <row r="114" spans="2:10" ht="15" x14ac:dyDescent="0.25">
      <c r="B114" s="4"/>
      <c r="C114" s="65"/>
      <c r="E114" s="78"/>
      <c r="F114" s="3"/>
      <c r="G114" s="102"/>
      <c r="J114" s="4"/>
    </row>
    <row r="115" spans="2:10" ht="15" x14ac:dyDescent="0.25">
      <c r="B115" s="4"/>
      <c r="C115" s="60" t="s">
        <v>94</v>
      </c>
      <c r="E115" s="70" t="s">
        <v>60</v>
      </c>
      <c r="F115" s="3"/>
      <c r="G115" s="84" t="str">
        <f>IF(G8&gt;0,G99+G104+G109-G112,"-")</f>
        <v>-</v>
      </c>
      <c r="J115" s="4"/>
    </row>
    <row r="116" spans="2:10" ht="15" x14ac:dyDescent="0.25">
      <c r="B116" s="4"/>
      <c r="C116" s="60" t="s">
        <v>95</v>
      </c>
      <c r="E116" s="70" t="s">
        <v>60</v>
      </c>
      <c r="F116" s="3"/>
      <c r="G116" s="84" t="str">
        <f>IF(G8&gt;0,G100+G105+G110-G113,"-")</f>
        <v>-</v>
      </c>
      <c r="J116" s="4"/>
    </row>
    <row r="117" spans="2:10" ht="15" thickBot="1" x14ac:dyDescent="0.25">
      <c r="B117" s="4"/>
      <c r="C117" s="7"/>
      <c r="D117" s="4"/>
      <c r="E117" s="4"/>
      <c r="F117" s="4"/>
      <c r="G117" s="7"/>
      <c r="H117" s="7"/>
      <c r="I117" s="4"/>
      <c r="J117" s="4"/>
    </row>
    <row r="118" spans="2:10" ht="16.5" thickBot="1" x14ac:dyDescent="0.25">
      <c r="B118" s="4"/>
      <c r="C118" s="38" t="s">
        <v>25</v>
      </c>
      <c r="D118" s="4"/>
      <c r="E118" s="4"/>
      <c r="F118" s="4"/>
      <c r="G118" s="4"/>
      <c r="H118" s="4"/>
      <c r="I118" s="4"/>
      <c r="J118" s="4"/>
    </row>
    <row r="119" spans="2:10" x14ac:dyDescent="0.2">
      <c r="B119" s="4"/>
      <c r="C119" s="7"/>
      <c r="D119" s="4"/>
      <c r="E119" s="4"/>
      <c r="F119" s="4"/>
      <c r="G119" s="7"/>
      <c r="H119" s="7"/>
      <c r="I119" s="4"/>
      <c r="J119" s="4"/>
    </row>
    <row r="120" spans="2:10" ht="24" x14ac:dyDescent="0.2">
      <c r="B120" s="4"/>
      <c r="C120" s="60" t="s">
        <v>78</v>
      </c>
      <c r="E120" s="73"/>
      <c r="G120" s="80" t="s">
        <v>26</v>
      </c>
      <c r="H120" s="80" t="s">
        <v>61</v>
      </c>
      <c r="I120" s="80" t="s">
        <v>62</v>
      </c>
      <c r="J120" s="4"/>
    </row>
    <row r="121" spans="2:10" x14ac:dyDescent="0.2">
      <c r="B121" s="4"/>
      <c r="C121" s="66" t="s">
        <v>78</v>
      </c>
      <c r="E121" s="74" t="s">
        <v>14</v>
      </c>
      <c r="G121" s="81" t="str">
        <f>IF(G8&gt;0,(G74+G75+G76+G77)/(G41+H41)*den,"-")</f>
        <v>-</v>
      </c>
      <c r="H121" s="83" t="str">
        <f>IF(G8&gt;0,H41/den,"-")</f>
        <v>-</v>
      </c>
      <c r="I121" s="82" t="str">
        <f>IF(G8&gt;0,G121*H121,"-")</f>
        <v>-</v>
      </c>
      <c r="J121" s="4"/>
    </row>
    <row r="122" spans="2:10" x14ac:dyDescent="0.2">
      <c r="B122" s="4"/>
      <c r="C122" s="9" t="s">
        <v>97</v>
      </c>
      <c r="E122" s="74" t="s">
        <v>14</v>
      </c>
      <c r="G122" s="81" t="str">
        <f>IF(G8&gt;0,CEC*den,"-")</f>
        <v>-</v>
      </c>
      <c r="H122" s="83" t="str">
        <f>IF(G8&gt;0,(G46*G16*(1-G38))/den,"-")</f>
        <v>-</v>
      </c>
      <c r="I122" s="82" t="str">
        <f>IF(G8&gt;0,G122*H122,"-")</f>
        <v>-</v>
      </c>
      <c r="J122" s="4"/>
    </row>
    <row r="123" spans="2:10" x14ac:dyDescent="0.2">
      <c r="B123" s="4"/>
      <c r="C123" s="10" t="s">
        <v>96</v>
      </c>
      <c r="E123" s="70" t="s">
        <v>14</v>
      </c>
      <c r="G123" s="84">
        <f>SUM(G121:G121)</f>
        <v>0</v>
      </c>
      <c r="H123" s="83"/>
      <c r="I123" s="82">
        <f>SUM(I121:I122)</f>
        <v>0</v>
      </c>
      <c r="J123" s="4"/>
    </row>
    <row r="124" spans="2:10" x14ac:dyDescent="0.2">
      <c r="B124" s="4"/>
      <c r="C124" s="62"/>
      <c r="E124" s="75"/>
      <c r="G124" s="85"/>
      <c r="H124" s="86"/>
      <c r="I124" s="86"/>
      <c r="J124" s="4"/>
    </row>
    <row r="125" spans="2:10" x14ac:dyDescent="0.2">
      <c r="B125" s="4"/>
      <c r="C125" s="60" t="s">
        <v>67</v>
      </c>
      <c r="G125" s="87"/>
      <c r="H125" s="86"/>
      <c r="I125" s="86"/>
      <c r="J125" s="4"/>
    </row>
    <row r="126" spans="2:10" x14ac:dyDescent="0.2">
      <c r="B126" s="4"/>
      <c r="C126" s="61" t="s">
        <v>39</v>
      </c>
      <c r="E126" s="74" t="s">
        <v>14</v>
      </c>
      <c r="G126" s="81" t="str">
        <f>IF(G8&gt;0,(G82+G83+G84)/(G42+H42)*den,"-")</f>
        <v>-</v>
      </c>
      <c r="H126" s="83" t="str">
        <f>IF(G8&gt;0,H42/den,"-")</f>
        <v>-</v>
      </c>
      <c r="I126" s="82" t="str">
        <f>IF(G8&gt;0,G126*H126,"-")</f>
        <v>-</v>
      </c>
      <c r="J126" s="4"/>
    </row>
    <row r="127" spans="2:10" ht="25.5" x14ac:dyDescent="0.2">
      <c r="B127" s="4"/>
      <c r="C127" s="9" t="s">
        <v>100</v>
      </c>
      <c r="E127" s="74" t="s">
        <v>14</v>
      </c>
      <c r="G127" s="81" t="str">
        <f>IF(G8&gt;0,CEC*den,"-")</f>
        <v>-</v>
      </c>
      <c r="H127" s="83" t="str">
        <f>IF(G8&gt;0,(H42)/den,"-")</f>
        <v>-</v>
      </c>
      <c r="I127" s="82" t="str">
        <f>IF(G8&gt;0,G127*H127,"-")</f>
        <v>-</v>
      </c>
      <c r="J127" s="4"/>
    </row>
    <row r="128" spans="2:10" x14ac:dyDescent="0.2">
      <c r="B128" s="4"/>
      <c r="C128" s="10" t="s">
        <v>96</v>
      </c>
      <c r="E128" s="70" t="s">
        <v>14</v>
      </c>
      <c r="G128" s="84">
        <f>SUM(G126:G127)</f>
        <v>0</v>
      </c>
      <c r="H128" s="83"/>
      <c r="I128" s="82">
        <f>SUM(I126:I127)</f>
        <v>0</v>
      </c>
      <c r="J128" s="4"/>
    </row>
    <row r="129" spans="2:12" ht="30.6" customHeight="1" x14ac:dyDescent="0.2">
      <c r="B129" s="4"/>
      <c r="C129" s="7"/>
      <c r="D129" s="4"/>
      <c r="E129" s="4"/>
      <c r="F129" s="4"/>
      <c r="G129" s="7"/>
      <c r="H129" s="7"/>
      <c r="I129" s="7"/>
      <c r="J129" s="4"/>
    </row>
    <row r="130" spans="2:12" x14ac:dyDescent="0.2">
      <c r="H130" s="56"/>
      <c r="I130" s="56"/>
    </row>
    <row r="131" spans="2:12" x14ac:dyDescent="0.2">
      <c r="G131" s="52"/>
    </row>
    <row r="132" spans="2:12" x14ac:dyDescent="0.2">
      <c r="G132" s="52"/>
    </row>
    <row r="133" spans="2:12" x14ac:dyDescent="0.2">
      <c r="G133" s="52"/>
    </row>
    <row r="134" spans="2:12" x14ac:dyDescent="0.2">
      <c r="G134" s="52"/>
    </row>
    <row r="135" spans="2:12" x14ac:dyDescent="0.2">
      <c r="G135" s="52"/>
    </row>
    <row r="136" spans="2:12" x14ac:dyDescent="0.2">
      <c r="G136" s="52"/>
    </row>
    <row r="138" spans="2:12" x14ac:dyDescent="0.2">
      <c r="G138" s="52"/>
      <c r="H138" s="52"/>
      <c r="I138" s="52"/>
      <c r="J138" s="2"/>
      <c r="K138" s="47"/>
      <c r="L138" s="47"/>
    </row>
    <row r="139" spans="2:12" x14ac:dyDescent="0.2">
      <c r="G139" s="52"/>
      <c r="H139" s="52"/>
      <c r="I139" s="52"/>
      <c r="J139" s="2"/>
      <c r="K139" s="47"/>
      <c r="L139" s="47"/>
    </row>
    <row r="140" spans="2:12" x14ac:dyDescent="0.2">
      <c r="G140" s="52"/>
      <c r="H140" s="52"/>
      <c r="I140" s="52"/>
      <c r="J140" s="2"/>
      <c r="K140" s="47"/>
      <c r="L140" s="47"/>
    </row>
    <row r="141" spans="2:12" x14ac:dyDescent="0.2">
      <c r="G141" s="52"/>
      <c r="H141" s="8"/>
      <c r="I141" s="8"/>
      <c r="J141" s="2"/>
      <c r="K141" s="47"/>
      <c r="L141" s="47"/>
    </row>
    <row r="142" spans="2:12" x14ac:dyDescent="0.2">
      <c r="G142" s="52"/>
      <c r="H142" s="52"/>
      <c r="I142" s="52"/>
      <c r="J142" s="2"/>
      <c r="K142" s="47"/>
      <c r="L142" s="47"/>
    </row>
    <row r="143" spans="2:12" x14ac:dyDescent="0.2">
      <c r="G143" s="52"/>
      <c r="H143" s="8"/>
      <c r="I143" s="8"/>
      <c r="J143" s="2"/>
      <c r="K143" s="47"/>
      <c r="L143" s="47"/>
    </row>
    <row r="144" spans="2:12" x14ac:dyDescent="0.2">
      <c r="G144" s="52"/>
      <c r="H144" s="52"/>
      <c r="I144" s="52"/>
      <c r="J144" s="2"/>
      <c r="K144" s="47"/>
      <c r="L144" s="47"/>
    </row>
    <row r="145" spans="7:12" x14ac:dyDescent="0.2">
      <c r="G145" s="52"/>
      <c r="H145" s="8"/>
      <c r="I145" s="8"/>
      <c r="J145" s="2"/>
      <c r="K145" s="47"/>
      <c r="L145" s="47"/>
    </row>
    <row r="146" spans="7:12" x14ac:dyDescent="0.2">
      <c r="G146" s="52"/>
      <c r="H146" s="52"/>
      <c r="I146" s="52"/>
      <c r="J146" s="2"/>
      <c r="K146" s="47"/>
      <c r="L146" s="47"/>
    </row>
    <row r="147" spans="7:12" x14ac:dyDescent="0.2">
      <c r="G147" s="52"/>
      <c r="H147" s="8"/>
      <c r="I147" s="8"/>
      <c r="J147" s="2"/>
      <c r="K147" s="47"/>
      <c r="L147" s="47"/>
    </row>
    <row r="148" spans="7:12" x14ac:dyDescent="0.2">
      <c r="G148" s="52"/>
      <c r="H148" s="52"/>
      <c r="I148" s="52"/>
      <c r="J148" s="2"/>
      <c r="K148" s="47"/>
      <c r="L148" s="47"/>
    </row>
    <row r="149" spans="7:12" x14ac:dyDescent="0.2">
      <c r="G149" s="52"/>
      <c r="H149" s="8"/>
      <c r="I149" s="8"/>
      <c r="J149" s="2"/>
      <c r="K149" s="47"/>
      <c r="L149" s="47"/>
    </row>
    <row r="150" spans="7:12" x14ac:dyDescent="0.2">
      <c r="G150" s="52"/>
      <c r="H150" s="52"/>
      <c r="I150" s="52"/>
      <c r="J150" s="2"/>
      <c r="K150" s="47"/>
      <c r="L150" s="47"/>
    </row>
    <row r="151" spans="7:12" x14ac:dyDescent="0.2">
      <c r="G151" s="52"/>
      <c r="H151" s="8"/>
      <c r="I151" s="8"/>
      <c r="J151" s="2"/>
      <c r="K151" s="47"/>
      <c r="L151" s="47"/>
    </row>
    <row r="152" spans="7:12" x14ac:dyDescent="0.2">
      <c r="G152" s="52"/>
      <c r="H152" s="52"/>
      <c r="I152" s="52"/>
      <c r="J152" s="2"/>
      <c r="K152" s="47"/>
      <c r="L152" s="47"/>
    </row>
    <row r="153" spans="7:12" x14ac:dyDescent="0.2">
      <c r="G153" s="52"/>
      <c r="H153" s="8"/>
      <c r="I153" s="8"/>
      <c r="J153" s="2"/>
      <c r="K153" s="47"/>
      <c r="L153" s="47"/>
    </row>
    <row r="154" spans="7:12" x14ac:dyDescent="0.2">
      <c r="G154" s="52"/>
      <c r="H154" s="52"/>
      <c r="I154" s="52"/>
      <c r="J154" s="2"/>
      <c r="K154" s="47"/>
      <c r="L154" s="47"/>
    </row>
    <row r="155" spans="7:12" x14ac:dyDescent="0.2">
      <c r="G155" s="52"/>
      <c r="H155" s="8"/>
      <c r="I155" s="8"/>
      <c r="J155" s="2"/>
      <c r="K155" s="47"/>
      <c r="L155" s="47"/>
    </row>
    <row r="156" spans="7:12" x14ac:dyDescent="0.2">
      <c r="H156" s="8"/>
      <c r="I156" s="8"/>
      <c r="J156" s="2"/>
      <c r="K156" s="47"/>
      <c r="L156" s="47"/>
    </row>
    <row r="157" spans="7:12" x14ac:dyDescent="0.2">
      <c r="H157" s="8"/>
      <c r="I157" s="8"/>
      <c r="J157" s="2"/>
      <c r="K157" s="47"/>
      <c r="L157" s="47"/>
    </row>
    <row r="158" spans="7:12" x14ac:dyDescent="0.2">
      <c r="H158" s="8"/>
      <c r="I158" s="8"/>
      <c r="J158" s="2"/>
      <c r="K158" s="47"/>
      <c r="L158" s="47"/>
    </row>
    <row r="159" spans="7:12" x14ac:dyDescent="0.2">
      <c r="H159" s="8"/>
      <c r="I159" s="8"/>
      <c r="J159" s="2"/>
      <c r="K159" s="47"/>
      <c r="L159" s="47"/>
    </row>
    <row r="160" spans="7:12" x14ac:dyDescent="0.2">
      <c r="H160" s="8"/>
      <c r="I160" s="8"/>
      <c r="J160" s="2"/>
      <c r="K160" s="47"/>
      <c r="L160" s="47"/>
    </row>
    <row r="161" spans="8:12" x14ac:dyDescent="0.2">
      <c r="H161" s="8"/>
      <c r="I161" s="8"/>
      <c r="J161" s="2"/>
      <c r="K161" s="47"/>
      <c r="L161" s="47"/>
    </row>
    <row r="162" spans="8:12" x14ac:dyDescent="0.2">
      <c r="H162" s="8"/>
      <c r="I162" s="8"/>
      <c r="J162" s="2"/>
      <c r="K162" s="47"/>
      <c r="L162" s="47"/>
    </row>
    <row r="163" spans="8:12" x14ac:dyDescent="0.2">
      <c r="H163" s="8"/>
      <c r="I163" s="8"/>
      <c r="J163" s="2"/>
      <c r="K163" s="47"/>
      <c r="L163" s="47"/>
    </row>
    <row r="164" spans="8:12" x14ac:dyDescent="0.2">
      <c r="H164" s="8"/>
      <c r="I164" s="8"/>
      <c r="J164" s="2"/>
      <c r="K164" s="47"/>
      <c r="L164" s="47"/>
    </row>
    <row r="165" spans="8:12" x14ac:dyDescent="0.2">
      <c r="H165" s="8"/>
      <c r="I165" s="8"/>
      <c r="J165" s="2"/>
      <c r="K165" s="47"/>
      <c r="L165" s="47"/>
    </row>
    <row r="166" spans="8:12" x14ac:dyDescent="0.2">
      <c r="H166" s="8"/>
      <c r="I166" s="8"/>
      <c r="J166" s="2"/>
      <c r="K166" s="47"/>
      <c r="L166" s="47"/>
    </row>
    <row r="167" spans="8:12" x14ac:dyDescent="0.2">
      <c r="H167" s="8"/>
      <c r="I167" s="8"/>
      <c r="J167" s="2"/>
      <c r="K167" s="47"/>
      <c r="L167" s="47"/>
    </row>
    <row r="168" spans="8:12" x14ac:dyDescent="0.2">
      <c r="H168" s="8"/>
      <c r="I168" s="8"/>
      <c r="J168" s="2"/>
      <c r="K168" s="47"/>
      <c r="L168" s="47"/>
    </row>
    <row r="169" spans="8:12" x14ac:dyDescent="0.2">
      <c r="H169" s="8"/>
      <c r="I169" s="8"/>
      <c r="J169" s="2"/>
      <c r="K169" s="47"/>
      <c r="L169" s="47"/>
    </row>
    <row r="170" spans="8:12" x14ac:dyDescent="0.2">
      <c r="H170" s="8"/>
      <c r="I170" s="8"/>
      <c r="J170" s="2"/>
      <c r="K170" s="47"/>
      <c r="L170" s="47"/>
    </row>
    <row r="171" spans="8:12" x14ac:dyDescent="0.2">
      <c r="H171" s="8"/>
      <c r="I171" s="8"/>
      <c r="J171" s="2"/>
      <c r="K171" s="47"/>
      <c r="L171" s="47"/>
    </row>
    <row r="172" spans="8:12" x14ac:dyDescent="0.2">
      <c r="H172" s="8"/>
      <c r="I172" s="8"/>
      <c r="J172" s="2"/>
      <c r="K172" s="47"/>
      <c r="L172" s="47"/>
    </row>
    <row r="173" spans="8:12" x14ac:dyDescent="0.2">
      <c r="H173" s="8"/>
      <c r="I173" s="8"/>
      <c r="J173" s="2"/>
      <c r="K173" s="47"/>
      <c r="L173" s="47"/>
    </row>
    <row r="174" spans="8:12" x14ac:dyDescent="0.2">
      <c r="H174" s="8"/>
      <c r="I174" s="8"/>
      <c r="J174" s="2"/>
      <c r="K174" s="47"/>
      <c r="L174" s="47"/>
    </row>
  </sheetData>
  <mergeCells count="2">
    <mergeCell ref="H52:H69"/>
    <mergeCell ref="B2:J3"/>
  </mergeCells>
  <pageMargins left="0.7" right="0.7" top="0.75" bottom="0.75" header="0.3" footer="0.3"/>
  <pageSetup scale="51" orientation="portrait" horizontalDpi="1200" verticalDpi="1200" r:id="rId1"/>
  <colBreaks count="1" manualBreakCount="1">
    <brk id="13" min="3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Foaie1</vt:lpstr>
      <vt:lpstr>CEC</vt:lpstr>
      <vt:lpstr>den</vt:lpstr>
      <vt:lpstr>MEN</vt:lpstr>
      <vt:lpstr>OAT</vt:lpstr>
      <vt:lpstr>PJ</vt:lpstr>
      <vt:lpstr>SIM</vt:lpstr>
      <vt:lpstr>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Florina Vartolomei</cp:lastModifiedBy>
  <dcterms:created xsi:type="dcterms:W3CDTF">2022-09-06T08:36:57Z</dcterms:created>
  <dcterms:modified xsi:type="dcterms:W3CDTF">2022-10-11T10:04:21Z</dcterms:modified>
</cp:coreProperties>
</file>