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D:\Silviu L\3    publicare site ANRSC\"/>
    </mc:Choice>
  </mc:AlternateContent>
  <xr:revisionPtr revIDLastSave="0" documentId="13_ncr:1_{AA30CD2A-40C1-4044-9FC6-B40C6FBDCCBD}" xr6:coauthVersionLast="47" xr6:coauthVersionMax="47" xr10:uidLastSave="{00000000-0000-0000-0000-000000000000}"/>
  <bookViews>
    <workbookView xWindow="-120" yWindow="-120" windowWidth="29040" windowHeight="15840" tabRatio="798" xr2:uid="{00000000-000D-0000-FFFF-FFFF00000000}"/>
  </bookViews>
  <sheets>
    <sheet name="FF stabilire pret apa 1a" sheetId="1" r:id="rId1"/>
    <sheet name="FF stabilire tarif canalizare1b" sheetId="3" r:id="rId2"/>
    <sheet name="FF ajustare pret apa 2a" sheetId="5" r:id="rId3"/>
    <sheet name="FF ajustare tarif canalizare 2b" sheetId="7" r:id="rId4"/>
    <sheet name="FF modificare pret apa 3a" sheetId="9" r:id="rId5"/>
    <sheet name="FF modif tarif canalizare 3b" sheetId="11" r:id="rId6"/>
    <sheet name="Instructiuni FF 1a" sheetId="2" r:id="rId7"/>
    <sheet name="Intructiuni FF 1b" sheetId="4" r:id="rId8"/>
    <sheet name="Instructiuni FF 2a" sheetId="6" r:id="rId9"/>
    <sheet name="Intructiuni FF 2b" sheetId="8" r:id="rId10"/>
    <sheet name="Instructiuni FF 3a" sheetId="10" r:id="rId11"/>
    <sheet name="Intructiuni FF 3b" sheetId="12" r:id="rId12"/>
  </sheets>
  <definedNames>
    <definedName name="_xlnm.Print_Area" localSheetId="2">'FF ajustare pret apa 2a'!$A$6:$G$62</definedName>
    <definedName name="_xlnm.Print_Area" localSheetId="3">'FF ajustare tarif canalizare 2b'!$A$6:$G$55</definedName>
    <definedName name="_xlnm.Print_Area" localSheetId="5">'FF modif tarif canalizare 3b'!$A$4:$J$53</definedName>
    <definedName name="_xlnm.Print_Area" localSheetId="4">'FF modificare pret apa 3a'!$A$4:$J$59</definedName>
    <definedName name="_xlnm.Print_Area" localSheetId="0">'FF stabilire pret apa 1a'!$A$4:$F$59</definedName>
    <definedName name="_xlnm.Print_Area" localSheetId="1">'FF stabilire tarif canalizare1b'!$A$2:$F$53</definedName>
  </definedNames>
  <calcPr calcId="191029"/>
</workbook>
</file>

<file path=xl/calcChain.xml><?xml version="1.0" encoding="utf-8"?>
<calcChain xmlns="http://schemas.openxmlformats.org/spreadsheetml/2006/main">
  <c r="F49" i="11" l="1"/>
  <c r="D49" i="11"/>
  <c r="F54" i="9"/>
  <c r="F43" i="7"/>
  <c r="H16" i="9"/>
  <c r="E14" i="7" l="1"/>
  <c r="E19" i="5"/>
  <c r="I41" i="11"/>
  <c r="H39" i="11" s="1"/>
  <c r="F39" i="11"/>
  <c r="D39" i="11"/>
  <c r="H32" i="11"/>
  <c r="F32" i="11"/>
  <c r="D32" i="11"/>
  <c r="H24" i="11"/>
  <c r="F24" i="11"/>
  <c r="D24" i="11"/>
  <c r="H18" i="11"/>
  <c r="F18" i="11"/>
  <c r="D18" i="11"/>
  <c r="H12" i="11"/>
  <c r="H52" i="11" s="1"/>
  <c r="F12" i="11"/>
  <c r="F52" i="11" s="1"/>
  <c r="D12" i="11"/>
  <c r="D52" i="11" s="1"/>
  <c r="H9" i="11"/>
  <c r="F9" i="11"/>
  <c r="D9" i="11"/>
  <c r="F23" i="11" l="1"/>
  <c r="D23" i="11"/>
  <c r="D45" i="11"/>
  <c r="D46" i="11" s="1"/>
  <c r="D48" i="11" s="1"/>
  <c r="F45" i="11"/>
  <c r="F46" i="11" s="1"/>
  <c r="F47" i="11" s="1"/>
  <c r="H45" i="11"/>
  <c r="H23" i="11"/>
  <c r="D51" i="11" l="1"/>
  <c r="D53" i="11" s="1"/>
  <c r="D47" i="11"/>
  <c r="F48" i="11"/>
  <c r="F51" i="11"/>
  <c r="F53" i="11" s="1"/>
  <c r="H46" i="11"/>
  <c r="I49" i="11"/>
  <c r="I48" i="11" l="1"/>
  <c r="I47" i="11"/>
  <c r="H51" i="11" l="1"/>
  <c r="H53" i="11" s="1"/>
  <c r="J36" i="11" l="1"/>
  <c r="J45" i="11"/>
  <c r="J27" i="11"/>
  <c r="J49" i="11"/>
  <c r="J30" i="11"/>
  <c r="J40" i="11"/>
  <c r="J51" i="11"/>
  <c r="J21" i="11"/>
  <c r="J18" i="11"/>
  <c r="J34" i="11"/>
  <c r="J31" i="11"/>
  <c r="J28" i="11"/>
  <c r="J48" i="11"/>
  <c r="J20" i="11"/>
  <c r="J37" i="11"/>
  <c r="J23" i="11"/>
  <c r="J47" i="11"/>
  <c r="J32" i="11"/>
  <c r="J29" i="11"/>
  <c r="J35" i="11"/>
  <c r="J24" i="11"/>
  <c r="J50" i="11"/>
  <c r="J25" i="11"/>
  <c r="J38" i="11"/>
  <c r="J33" i="11"/>
  <c r="J22" i="11"/>
  <c r="J46" i="11"/>
  <c r="J19" i="11"/>
  <c r="J44" i="11"/>
  <c r="J39" i="11"/>
  <c r="J42" i="11"/>
  <c r="J26" i="11"/>
  <c r="J41" i="11"/>
  <c r="J43" i="11"/>
  <c r="I46" i="9"/>
  <c r="H44" i="9" s="1"/>
  <c r="F44" i="9"/>
  <c r="D44" i="9"/>
  <c r="H37" i="9"/>
  <c r="F37" i="9"/>
  <c r="D37" i="9"/>
  <c r="H29" i="9"/>
  <c r="F29" i="9"/>
  <c r="D29" i="9"/>
  <c r="H22" i="9"/>
  <c r="F22" i="9"/>
  <c r="D22" i="9"/>
  <c r="G16" i="9"/>
  <c r="E16" i="9"/>
  <c r="H13" i="9"/>
  <c r="F13" i="9"/>
  <c r="D13" i="9"/>
  <c r="H10" i="9"/>
  <c r="F10" i="9"/>
  <c r="D10" i="9"/>
  <c r="E9" i="9"/>
  <c r="D57" i="9" l="1"/>
  <c r="D18" i="9"/>
  <c r="H57" i="9"/>
  <c r="I17" i="9"/>
  <c r="I18" i="9"/>
  <c r="I14" i="9"/>
  <c r="I15" i="9"/>
  <c r="G14" i="9"/>
  <c r="G15" i="9"/>
  <c r="F57" i="9"/>
  <c r="F18" i="9"/>
  <c r="H50" i="9"/>
  <c r="H51" i="9" s="1"/>
  <c r="H28" i="9"/>
  <c r="F28" i="9"/>
  <c r="F9" i="9"/>
  <c r="D50" i="9"/>
  <c r="D51" i="9" s="1"/>
  <c r="D56" i="9" s="1"/>
  <c r="D58" i="9" s="1"/>
  <c r="D9" i="9"/>
  <c r="E14" i="9" s="1"/>
  <c r="D17" i="9"/>
  <c r="F17" i="9"/>
  <c r="F50" i="9"/>
  <c r="F51" i="9" s="1"/>
  <c r="D28" i="9"/>
  <c r="I13" i="9" l="1"/>
  <c r="H9" i="9" s="1"/>
  <c r="I54" i="9"/>
  <c r="F16" i="9"/>
  <c r="E15" i="9"/>
  <c r="E13" i="9" s="1"/>
  <c r="G9" i="9" s="1"/>
  <c r="D16" i="9"/>
  <c r="F53" i="9"/>
  <c r="F52" i="9"/>
  <c r="F56" i="9"/>
  <c r="F58" i="9" s="1"/>
  <c r="I52" i="9"/>
  <c r="I53" i="9"/>
  <c r="G13" i="9" l="1"/>
  <c r="I9" i="9" s="1"/>
  <c r="H56" i="9"/>
  <c r="J51" i="9" s="1"/>
  <c r="J55" i="9" l="1"/>
  <c r="J27" i="9"/>
  <c r="J39" i="9"/>
  <c r="J31" i="9"/>
  <c r="J54" i="9"/>
  <c r="J22" i="9"/>
  <c r="J36" i="9"/>
  <c r="H58" i="9"/>
  <c r="J25" i="9"/>
  <c r="J35" i="9"/>
  <c r="J45" i="9"/>
  <c r="J32" i="9"/>
  <c r="J24" i="9"/>
  <c r="J28" i="9"/>
  <c r="J52" i="9"/>
  <c r="J41" i="9"/>
  <c r="J23" i="9"/>
  <c r="J33" i="9"/>
  <c r="J42" i="9"/>
  <c r="J53" i="9"/>
  <c r="J44" i="9"/>
  <c r="J30" i="9"/>
  <c r="J43" i="9"/>
  <c r="J37" i="9"/>
  <c r="J47" i="9"/>
  <c r="J48" i="9"/>
  <c r="J46" i="9"/>
  <c r="J40" i="9"/>
  <c r="J50" i="9"/>
  <c r="J29" i="9"/>
  <c r="J34" i="9"/>
  <c r="J56" i="9"/>
  <c r="J38" i="9"/>
  <c r="J49" i="9"/>
  <c r="J26" i="9"/>
  <c r="F60" i="7"/>
  <c r="B60" i="7"/>
  <c r="F46" i="7"/>
  <c r="F41" i="7"/>
  <c r="F25" i="7" s="1"/>
  <c r="E41" i="7"/>
  <c r="E47" i="7" s="1"/>
  <c r="E51" i="7" s="1"/>
  <c r="F34" i="7"/>
  <c r="E34" i="7"/>
  <c r="F26" i="7"/>
  <c r="E26" i="7"/>
  <c r="F20" i="7"/>
  <c r="E20" i="7"/>
  <c r="E54" i="7"/>
  <c r="E11" i="7"/>
  <c r="F61" i="7" l="1"/>
  <c r="E25" i="7"/>
  <c r="E55" i="7"/>
  <c r="F54" i="7"/>
  <c r="F55" i="7" s="1"/>
  <c r="E48" i="7"/>
  <c r="F47" i="7"/>
  <c r="F51" i="7" l="1"/>
  <c r="F62" i="7"/>
  <c r="F48" i="7"/>
  <c r="E50" i="7"/>
  <c r="E49" i="7"/>
  <c r="E53" i="7" l="1"/>
  <c r="F50" i="7"/>
  <c r="F49" i="7"/>
  <c r="E64" i="7"/>
  <c r="B64" i="7"/>
  <c r="B63" i="7"/>
  <c r="F53" i="7" l="1"/>
  <c r="G45" i="7" s="1"/>
  <c r="G50" i="7"/>
  <c r="G20" i="7"/>
  <c r="G31" i="7"/>
  <c r="G42" i="7"/>
  <c r="G30" i="7"/>
  <c r="G47" i="7"/>
  <c r="G23" i="7"/>
  <c r="G41" i="7"/>
  <c r="G29" i="7"/>
  <c r="G36" i="7"/>
  <c r="G52" i="7"/>
  <c r="G51" i="7"/>
  <c r="G48" i="7"/>
  <c r="G40" i="7"/>
  <c r="G26" i="7"/>
  <c r="G39" i="7"/>
  <c r="G53" i="7" l="1"/>
  <c r="G21" i="7"/>
  <c r="G33" i="7"/>
  <c r="G37" i="7"/>
  <c r="G43" i="7"/>
  <c r="G49" i="7"/>
  <c r="G22" i="7"/>
  <c r="G27" i="7"/>
  <c r="G44" i="7"/>
  <c r="G25" i="7"/>
  <c r="G32" i="7"/>
  <c r="G24" i="7"/>
  <c r="G46" i="7"/>
  <c r="G35" i="7"/>
  <c r="G34" i="7"/>
  <c r="G38" i="7"/>
  <c r="G28" i="7"/>
  <c r="E66" i="5"/>
  <c r="A66" i="5"/>
  <c r="F52" i="5"/>
  <c r="F49" i="5"/>
  <c r="F47" i="5" s="1"/>
  <c r="E47" i="5"/>
  <c r="F40" i="5"/>
  <c r="E40" i="5"/>
  <c r="F32" i="5"/>
  <c r="E32" i="5"/>
  <c r="F25" i="5"/>
  <c r="E25" i="5"/>
  <c r="C16" i="5"/>
  <c r="E13" i="5"/>
  <c r="C21" i="5" s="1"/>
  <c r="E67" i="5" l="1"/>
  <c r="F31" i="5"/>
  <c r="E31" i="5"/>
  <c r="E53" i="5"/>
  <c r="E57" i="5" s="1"/>
  <c r="E12" i="5"/>
  <c r="E60" i="5"/>
  <c r="C19" i="5"/>
  <c r="C20" i="5"/>
  <c r="E17" i="5" l="1"/>
  <c r="E18" i="5"/>
  <c r="E16" i="5" s="1"/>
  <c r="E54" i="5"/>
  <c r="F53" i="5"/>
  <c r="F57" i="5" s="1"/>
  <c r="F60" i="5"/>
  <c r="E56" i="5"/>
  <c r="E55" i="5"/>
  <c r="E68" i="5" l="1"/>
  <c r="F54" i="5"/>
  <c r="F56" i="5" s="1"/>
  <c r="E59" i="5"/>
  <c r="E61" i="5" s="1"/>
  <c r="F55" i="5"/>
  <c r="C70" i="5"/>
  <c r="A70" i="5"/>
  <c r="A69" i="5"/>
  <c r="F59" i="5" l="1"/>
  <c r="F61" i="5" s="1"/>
  <c r="G47" i="5" l="1"/>
  <c r="G28" i="5"/>
  <c r="G29" i="5"/>
  <c r="G44" i="5"/>
  <c r="G35" i="5"/>
  <c r="G57" i="5"/>
  <c r="G54" i="5"/>
  <c r="G33" i="5"/>
  <c r="G26" i="5"/>
  <c r="G49" i="5"/>
  <c r="G56" i="5"/>
  <c r="G55" i="5"/>
  <c r="G46" i="5"/>
  <c r="G40" i="5"/>
  <c r="G38" i="5"/>
  <c r="G34" i="5"/>
  <c r="G48" i="5"/>
  <c r="G25" i="5"/>
  <c r="G37" i="5"/>
  <c r="G36" i="5"/>
  <c r="G58" i="5"/>
  <c r="G59" i="5"/>
  <c r="G45" i="5"/>
  <c r="G32" i="5"/>
  <c r="G27" i="5"/>
  <c r="G39" i="5"/>
  <c r="G50" i="5"/>
  <c r="G30" i="5"/>
  <c r="G52" i="5"/>
  <c r="G42" i="5"/>
  <c r="G41" i="5"/>
  <c r="G43" i="5"/>
  <c r="G31" i="5"/>
  <c r="G53" i="5"/>
  <c r="G51" i="5"/>
  <c r="E41" i="3"/>
  <c r="E39" i="3" s="1"/>
  <c r="E32" i="3"/>
  <c r="E24" i="3"/>
  <c r="E18" i="3"/>
  <c r="E12" i="3"/>
  <c r="E52" i="3" s="1"/>
  <c r="E9" i="3"/>
  <c r="E23" i="3" l="1"/>
  <c r="E45" i="3"/>
  <c r="E49" i="3" s="1"/>
  <c r="E46" i="3" l="1"/>
  <c r="E48" i="3" s="1"/>
  <c r="E47" i="3" l="1"/>
  <c r="E51" i="3" s="1"/>
  <c r="F28" i="3" l="1"/>
  <c r="F39" i="3"/>
  <c r="F32" i="3"/>
  <c r="F30" i="3"/>
  <c r="F44" i="3"/>
  <c r="F31" i="3"/>
  <c r="F42" i="3"/>
  <c r="F35" i="3"/>
  <c r="F46" i="3"/>
  <c r="F34" i="3"/>
  <c r="F21" i="3"/>
  <c r="F33" i="3"/>
  <c r="F20" i="3"/>
  <c r="F51" i="3"/>
  <c r="F19" i="3"/>
  <c r="F18" i="3"/>
  <c r="F41" i="3"/>
  <c r="F29" i="3"/>
  <c r="F22" i="3"/>
  <c r="F45" i="3"/>
  <c r="F50" i="3"/>
  <c r="F27" i="3"/>
  <c r="F24" i="3"/>
  <c r="E53" i="3"/>
  <c r="F36" i="3"/>
  <c r="F47" i="3"/>
  <c r="F23" i="3"/>
  <c r="F37" i="3"/>
  <c r="F25" i="3"/>
  <c r="F26" i="3"/>
  <c r="F43" i="3"/>
  <c r="F38" i="3"/>
  <c r="F48" i="3"/>
  <c r="F49" i="3"/>
  <c r="F40" i="3"/>
  <c r="E17" i="1"/>
  <c r="C14" i="1"/>
  <c r="E47" i="1"/>
  <c r="E45" i="1" s="1"/>
  <c r="E38" i="1"/>
  <c r="E30" i="1"/>
  <c r="E23" i="1"/>
  <c r="E11" i="1"/>
  <c r="E58" i="1" s="1"/>
  <c r="C17" i="1" l="1"/>
  <c r="C18" i="1"/>
  <c r="C19" i="1"/>
  <c r="E29" i="1"/>
  <c r="E14" i="1"/>
  <c r="E10" i="1" s="1"/>
  <c r="E15" i="1"/>
  <c r="E16" i="1"/>
  <c r="E51" i="1"/>
  <c r="E55" i="1" s="1"/>
  <c r="E52" i="1" l="1"/>
  <c r="E53" i="1" s="1"/>
  <c r="E54" i="1" l="1"/>
  <c r="E57" i="1" s="1"/>
  <c r="F25" i="1" l="1"/>
  <c r="F24" i="1"/>
  <c r="F28" i="1"/>
  <c r="F32" i="1"/>
  <c r="F36" i="1"/>
  <c r="F40" i="1"/>
  <c r="F44" i="1"/>
  <c r="F48" i="1"/>
  <c r="F52" i="1"/>
  <c r="F56" i="1"/>
  <c r="F27" i="1"/>
  <c r="F31" i="1"/>
  <c r="F35" i="1"/>
  <c r="F39" i="1"/>
  <c r="F43" i="1"/>
  <c r="F47" i="1"/>
  <c r="F51" i="1"/>
  <c r="F55" i="1"/>
  <c r="F26" i="1"/>
  <c r="F30" i="1"/>
  <c r="F34" i="1"/>
  <c r="F38" i="1"/>
  <c r="F42" i="1"/>
  <c r="F46" i="1"/>
  <c r="F50" i="1"/>
  <c r="F54" i="1"/>
  <c r="F23" i="1"/>
  <c r="F29" i="1"/>
  <c r="F33" i="1"/>
  <c r="F37" i="1"/>
  <c r="F41" i="1"/>
  <c r="F45" i="1"/>
  <c r="F49" i="1"/>
  <c r="F53" i="1"/>
  <c r="F57" i="1"/>
  <c r="E59" i="1"/>
  <c r="I16" i="9"/>
</calcChain>
</file>

<file path=xl/sharedStrings.xml><?xml version="1.0" encoding="utf-8"?>
<sst xmlns="http://schemas.openxmlformats.org/spreadsheetml/2006/main" count="1381" uniqueCount="535">
  <si>
    <t>Anexa nr. 1a) la metodologie</t>
  </si>
  <si>
    <t>FIȘA DE FUNDAMENTARE</t>
  </si>
  <si>
    <t>pentru stabilirea prețurilor la apă</t>
  </si>
  <si>
    <t>Specificație</t>
  </si>
  <si>
    <t>U.M.</t>
  </si>
  <si>
    <t>I</t>
  </si>
  <si>
    <t>mii mc</t>
  </si>
  <si>
    <t>-</t>
  </si>
  <si>
    <t>II</t>
  </si>
  <si>
    <t>Apă livrată, din care:</t>
  </si>
  <si>
    <t>II.1</t>
  </si>
  <si>
    <t>II.2</t>
  </si>
  <si>
    <t>III</t>
  </si>
  <si>
    <t>III.1</t>
  </si>
  <si>
    <t>III.2</t>
  </si>
  <si>
    <t>IV</t>
  </si>
  <si>
    <t>Energie consumată</t>
  </si>
  <si>
    <t>MWh</t>
  </si>
  <si>
    <t>V</t>
  </si>
  <si>
    <t>nr. personal</t>
  </si>
  <si>
    <t>VI</t>
  </si>
  <si>
    <t>Salariu mediu brut/salariat</t>
  </si>
  <si>
    <t>lei</t>
  </si>
  <si>
    <t>Cheltuieli variabile, din care:</t>
  </si>
  <si>
    <t>Cheltuieli fixe, din care:</t>
  </si>
  <si>
    <t>2.1</t>
  </si>
  <si>
    <t>Cheltuieli materiale:</t>
  </si>
  <si>
    <t>2.2</t>
  </si>
  <si>
    <t>Alte servicii executate de terți, din care:</t>
  </si>
  <si>
    <t>2.3</t>
  </si>
  <si>
    <t>Alte cheltuieli materiale, exclusiv amenzi, penalități, despăgubiri, donații și sponsorizări</t>
  </si>
  <si>
    <t>2.4</t>
  </si>
  <si>
    <t>2.5</t>
  </si>
  <si>
    <t>Cheltuieli financiare (CF)</t>
  </si>
  <si>
    <t>Profit (CT x r %)</t>
  </si>
  <si>
    <t>Fond IID, exclusiv componentele din structura prețului evidențiate distinct</t>
  </si>
  <si>
    <t>Cantitate livrată programată, inclusiv consum propriu (Q)</t>
  </si>
  <si>
    <t>lei/mc</t>
  </si>
  <si>
    <t>Număr salariați/serviciu sau activitate</t>
  </si>
  <si>
    <r>
      <t>-</t>
    </r>
    <r>
      <rPr>
        <sz val="7"/>
        <color rgb="FF000000"/>
        <rFont val="Times New Roman"/>
        <family val="1"/>
      </rPr>
      <t> </t>
    </r>
    <r>
      <rPr>
        <sz val="12"/>
        <color theme="1"/>
        <rFont val="Times New Roman"/>
        <family val="1"/>
      </rPr>
      <t>populație</t>
    </r>
  </si>
  <si>
    <r>
      <t>-</t>
    </r>
    <r>
      <rPr>
        <sz val="7"/>
        <color rgb="FF000000"/>
        <rFont val="Times New Roman"/>
        <family val="1"/>
      </rPr>
      <t> </t>
    </r>
    <r>
      <rPr>
        <sz val="12"/>
        <color theme="1"/>
        <rFont val="Times New Roman"/>
        <family val="1"/>
      </rPr>
      <t>rest consumatori, inclusiv consum propriu</t>
    </r>
  </si>
  <si>
    <r>
      <t>-</t>
    </r>
    <r>
      <rPr>
        <sz val="7"/>
        <color rgb="FF000000"/>
        <rFont val="Times New Roman"/>
        <family val="1"/>
      </rPr>
      <t> </t>
    </r>
    <r>
      <rPr>
        <sz val="12"/>
        <color theme="1"/>
        <rFont val="Times New Roman"/>
        <family val="1"/>
      </rPr>
      <t>pierderi de apă tehnologice (%)</t>
    </r>
  </si>
  <si>
    <r>
      <t>-</t>
    </r>
    <r>
      <rPr>
        <sz val="7"/>
        <color rgb="FF000000"/>
        <rFont val="Times New Roman"/>
        <family val="1"/>
      </rPr>
      <t> </t>
    </r>
    <r>
      <rPr>
        <sz val="12"/>
        <color theme="1"/>
        <rFont val="Times New Roman"/>
        <family val="1"/>
      </rPr>
      <t>pierderi de apă în rețeaua de transport și/sau distribuție (%)</t>
    </r>
  </si>
  <si>
    <r>
      <t>-</t>
    </r>
    <r>
      <rPr>
        <sz val="7"/>
        <color rgb="FF000000"/>
        <rFont val="Times New Roman"/>
        <family val="1"/>
      </rPr>
      <t>  </t>
    </r>
    <r>
      <rPr>
        <sz val="12"/>
        <color theme="1"/>
        <rFont val="Times New Roman"/>
        <family val="1"/>
      </rPr>
      <t>energie electrică tehnologică; cantitatea cu preț în vigoare</t>
    </r>
  </si>
  <si>
    <r>
      <t>-</t>
    </r>
    <r>
      <rPr>
        <sz val="7"/>
        <color rgb="FF000000"/>
        <rFont val="Times New Roman"/>
        <family val="1"/>
      </rPr>
      <t> </t>
    </r>
    <r>
      <rPr>
        <sz val="12"/>
        <color theme="1"/>
        <rFont val="Times New Roman"/>
        <family val="1"/>
      </rPr>
      <t>materiale tehnologice pentru tratarea apei</t>
    </r>
  </si>
  <si>
    <r>
      <t>-</t>
    </r>
    <r>
      <rPr>
        <sz val="7"/>
        <color rgb="FF000000"/>
        <rFont val="Times New Roman"/>
        <family val="1"/>
      </rPr>
      <t>  </t>
    </r>
    <r>
      <rPr>
        <sz val="12"/>
        <color theme="1"/>
        <rFont val="Times New Roman"/>
        <family val="1"/>
      </rPr>
      <t>alte cheltuieli materiale specifice</t>
    </r>
  </si>
  <si>
    <r>
      <t>-</t>
    </r>
    <r>
      <rPr>
        <sz val="7"/>
        <color rgb="FF000000"/>
        <rFont val="Times New Roman"/>
        <family val="1"/>
      </rPr>
      <t> </t>
    </r>
    <r>
      <rPr>
        <sz val="12"/>
        <color theme="1"/>
        <rFont val="Times New Roman"/>
        <family val="1"/>
      </rPr>
      <t>materiale</t>
    </r>
  </si>
  <si>
    <r>
      <t>-</t>
    </r>
    <r>
      <rPr>
        <sz val="7"/>
        <color rgb="FF000000"/>
        <rFont val="Times New Roman"/>
        <family val="1"/>
      </rPr>
      <t> </t>
    </r>
    <r>
      <rPr>
        <sz val="12"/>
        <color theme="1"/>
        <rFont val="Times New Roman"/>
        <family val="1"/>
      </rPr>
      <t>cheltuieli cu protecția mediului</t>
    </r>
  </si>
  <si>
    <r>
      <t>-</t>
    </r>
    <r>
      <rPr>
        <sz val="7"/>
        <color rgb="FF000000"/>
        <rFont val="Times New Roman"/>
        <family val="1"/>
      </rPr>
      <t> </t>
    </r>
    <r>
      <rPr>
        <sz val="12"/>
        <color theme="1"/>
        <rFont val="Times New Roman"/>
        <family val="1"/>
      </rPr>
      <t>amortizare anuală</t>
    </r>
  </si>
  <si>
    <r>
      <t>-</t>
    </r>
    <r>
      <rPr>
        <sz val="7"/>
        <color rgb="FF000000"/>
        <rFont val="Times New Roman"/>
        <family val="1"/>
      </rPr>
      <t>  </t>
    </r>
    <r>
      <rPr>
        <sz val="12"/>
        <color theme="1"/>
        <rFont val="Times New Roman"/>
        <family val="1"/>
      </rPr>
      <t>redevență anuală</t>
    </r>
  </si>
  <si>
    <r>
      <t>-</t>
    </r>
    <r>
      <rPr>
        <sz val="7"/>
        <color rgb="FF000000"/>
        <rFont val="Times New Roman"/>
        <family val="1"/>
      </rPr>
      <t> </t>
    </r>
    <r>
      <rPr>
        <sz val="12"/>
        <color theme="1"/>
        <rFont val="Times New Roman"/>
        <family val="1"/>
      </rPr>
      <t>reparații în regie</t>
    </r>
  </si>
  <si>
    <r>
      <t>-</t>
    </r>
    <r>
      <rPr>
        <sz val="7"/>
        <color rgb="FF000000"/>
        <rFont val="Times New Roman"/>
        <family val="1"/>
      </rPr>
      <t>  </t>
    </r>
    <r>
      <rPr>
        <sz val="12"/>
        <color theme="1"/>
        <rFont val="Times New Roman"/>
        <family val="1"/>
      </rPr>
      <t>reparații cu terții</t>
    </r>
  </si>
  <si>
    <r>
      <t>-</t>
    </r>
    <r>
      <rPr>
        <sz val="7"/>
        <color rgb="FF000000"/>
        <rFont val="Times New Roman"/>
        <family val="1"/>
      </rPr>
      <t> </t>
    </r>
    <r>
      <rPr>
        <sz val="12"/>
        <color theme="1"/>
        <rFont val="Times New Roman"/>
        <family val="1"/>
      </rPr>
      <t>colaborări</t>
    </r>
  </si>
  <si>
    <r>
      <t>-</t>
    </r>
    <r>
      <rPr>
        <sz val="7"/>
        <color rgb="FF000000"/>
        <rFont val="Times New Roman"/>
        <family val="1"/>
      </rPr>
      <t> </t>
    </r>
    <r>
      <rPr>
        <sz val="12"/>
        <color theme="1"/>
        <rFont val="Times New Roman"/>
        <family val="1"/>
      </rPr>
      <t>taxe și licențe</t>
    </r>
  </si>
  <si>
    <r>
      <t>-</t>
    </r>
    <r>
      <rPr>
        <sz val="7"/>
        <color rgb="FF000000"/>
        <rFont val="Times New Roman"/>
        <family val="1"/>
      </rPr>
      <t> </t>
    </r>
    <r>
      <rPr>
        <sz val="12"/>
        <color theme="1"/>
        <rFont val="Times New Roman"/>
        <family val="1"/>
      </rPr>
      <t xml:space="preserve">comisioane și onorarii </t>
    </r>
  </si>
  <si>
    <r>
      <t>-</t>
    </r>
    <r>
      <rPr>
        <sz val="7"/>
        <color rgb="FF000000"/>
        <rFont val="Times New Roman"/>
        <family val="1"/>
      </rPr>
      <t>  </t>
    </r>
    <r>
      <rPr>
        <sz val="12"/>
        <color theme="1"/>
        <rFont val="Times New Roman"/>
        <family val="1"/>
      </rPr>
      <t>protocol, reclamă, publicitate</t>
    </r>
  </si>
  <si>
    <r>
      <t>-</t>
    </r>
    <r>
      <rPr>
        <sz val="7"/>
        <color rgb="FF000000"/>
        <rFont val="Times New Roman"/>
        <family val="1"/>
      </rPr>
      <t>  </t>
    </r>
    <r>
      <rPr>
        <sz val="12"/>
        <color theme="1"/>
        <rFont val="Times New Roman"/>
        <family val="1"/>
      </rPr>
      <t>poștă, telecomunicații</t>
    </r>
  </si>
  <si>
    <r>
      <t>-</t>
    </r>
    <r>
      <rPr>
        <sz val="7"/>
        <color rgb="FF000000"/>
        <rFont val="Times New Roman"/>
        <family val="1"/>
      </rPr>
      <t> </t>
    </r>
    <r>
      <rPr>
        <sz val="12"/>
        <color theme="1"/>
        <rFont val="Times New Roman"/>
        <family val="1"/>
      </rPr>
      <t>salarii</t>
    </r>
  </si>
  <si>
    <r>
      <t>-</t>
    </r>
    <r>
      <rPr>
        <sz val="7"/>
        <color rgb="FF000000"/>
        <rFont val="Times New Roman"/>
        <family val="1"/>
      </rPr>
      <t>  </t>
    </r>
    <r>
      <rPr>
        <sz val="12"/>
        <color theme="1"/>
        <rFont val="Times New Roman"/>
        <family val="1"/>
      </rPr>
      <t>contribuție la fondul pentru handicap</t>
    </r>
  </si>
  <si>
    <r>
      <t xml:space="preserve">- </t>
    </r>
    <r>
      <rPr>
        <sz val="12"/>
        <color theme="1"/>
        <rFont val="Times New Roman"/>
        <family val="1"/>
      </rPr>
      <t>alte drepturi asimilate salariilor</t>
    </r>
  </si>
  <si>
    <t>Programat anual</t>
  </si>
  <si>
    <t>Pondere în preț (%)</t>
  </si>
  <si>
    <t>Nr. crt.</t>
  </si>
  <si>
    <r>
      <t>-</t>
    </r>
    <r>
      <rPr>
        <sz val="7"/>
        <color rgb="FF000000"/>
        <rFont val="Times New Roman"/>
        <family val="1"/>
      </rPr>
      <t>  </t>
    </r>
    <r>
      <rPr>
        <sz val="12"/>
        <color theme="1"/>
        <rFont val="Times New Roman"/>
        <family val="1"/>
      </rPr>
      <t xml:space="preserve">contribuție asiguratorie pentru muncă </t>
    </r>
  </si>
  <si>
    <t>Instructiuni de utilizare si completare a fisierului excel - Anexa 1a)</t>
  </si>
  <si>
    <t>- Scopul acestui fisier excel este acela de va oferi un instrument de organizare a datelor si calcul prelimiar al pretului apei in conformitate cu prevederile Ordinului 65/2007, cu modificările și completările ulterioare</t>
  </si>
  <si>
    <t>- Se vor completa doar celulele cu fond alb din coloana "Programat Anual"</t>
  </si>
  <si>
    <t>- In cadrul celulelor cu fond gri, valorile se completeaza automat in baza valorilor introduse in alte celule; valorile acestor celule nu pot fi modificate</t>
  </si>
  <si>
    <t>In continuare sunt prezentate formulele aplicate si modul de introducere a datelor</t>
  </si>
  <si>
    <t>I  - "Apa bruta cumparata" este calculata automat ca suma a (II - Apa livrata, din care) și (III - Pierderi totale de apa, din care)</t>
  </si>
  <si>
    <t>II - "Apa livrata", din care este calculata automat ca suma a (II.1 - populatie) si  (II.2 - rest consumatori, inclusiv consum propriu)</t>
  </si>
  <si>
    <t>-  coloana ”Pondere în preț” se calculează automat, pe masura completării datelor din coloana ”Programat anual”</t>
  </si>
  <si>
    <r>
      <t>II.1 -"Populatie", se va introduce cantitatea programata a fi livrata la populatie, și va fi exprimată in mii m</t>
    </r>
    <r>
      <rPr>
        <vertAlign val="superscript"/>
        <sz val="11"/>
        <color theme="1"/>
        <rFont val="Calibri"/>
        <family val="2"/>
        <scheme val="minor"/>
      </rPr>
      <t>3</t>
    </r>
  </si>
  <si>
    <t>II.2 -"rest consumatori, inclusiv consum propriu", se va introduce cantitatea programata a fi livrata la restul consumatorilor, inclusiv consumul propriu, și va fi exprimată in mii m3</t>
  </si>
  <si>
    <t>VI ”Salariu mediu brut/salariat” - se va introduce valoarea programata exprimata in lei</t>
  </si>
  <si>
    <t xml:space="preserve">1 - ”Cheltuieli Variabile, din care” - se calculeaza automat ca suma a elementelor specifice de mai jos
</t>
  </si>
  <si>
    <r>
      <t>- ”</t>
    </r>
    <r>
      <rPr>
        <sz val="12"/>
        <color theme="1"/>
        <rFont val="Times New Roman"/>
        <family val="1"/>
      </rPr>
      <t>apă brută; cantitatea cu preț în vigoare” se va introduce valoarea programata exprimată in lei</t>
    </r>
  </si>
  <si>
    <r>
      <t>- ”</t>
    </r>
    <r>
      <rPr>
        <sz val="12"/>
        <color theme="1"/>
        <rFont val="Times New Roman"/>
        <family val="1"/>
      </rPr>
      <t>pierderi totale de apă” se va introduce valoarea programata exprimată in lei</t>
    </r>
  </si>
  <si>
    <t>- ” energie electrică tehnologică; cantitatea cu preț în vigoare” se va introduce valoarea programata exprimată in lei</t>
  </si>
  <si>
    <r>
      <t>- ”</t>
    </r>
    <r>
      <rPr>
        <sz val="12"/>
        <color theme="1"/>
        <rFont val="Times New Roman"/>
        <family val="1"/>
      </rPr>
      <t>materiale tehnologice pentru tratarea apei” se va introduce valoarea programata exprimată in lei</t>
    </r>
  </si>
  <si>
    <t>- ”alte cheltuieli materiale specifice” se va introduce valoarea programata exprimată in lei</t>
  </si>
  <si>
    <t>2 ”Cheltuieli fixe, din care:” se calculeaza automat ca suma a elementelor de mai jos:</t>
  </si>
  <si>
    <t>2.1 ”Cheltuieli materiale:” se calculeaza automat ca suma a elementelor de mai jos:</t>
  </si>
  <si>
    <r>
      <t>-</t>
    </r>
    <r>
      <rPr>
        <sz val="7"/>
        <color rgb="FF000000"/>
        <rFont val="Times New Roman"/>
        <family val="1"/>
      </rPr>
      <t> ”</t>
    </r>
    <r>
      <rPr>
        <sz val="12"/>
        <color theme="1"/>
        <rFont val="Times New Roman"/>
        <family val="1"/>
      </rPr>
      <t>materiale” se va introduce valoarea programata exprimată in lei</t>
    </r>
  </si>
  <si>
    <r>
      <t>-</t>
    </r>
    <r>
      <rPr>
        <sz val="7"/>
        <color rgb="FF000000"/>
        <rFont val="Times New Roman"/>
        <family val="1"/>
      </rPr>
      <t> ”</t>
    </r>
    <r>
      <rPr>
        <sz val="12"/>
        <color theme="1"/>
        <rFont val="Times New Roman"/>
        <family val="1"/>
      </rPr>
      <t>energie electrică sediu administrativ; cantitatea cu preț în vigoare” - se va introduce valoarea programata exprimată in lei</t>
    </r>
  </si>
  <si>
    <r>
      <t>-</t>
    </r>
    <r>
      <rPr>
        <sz val="7"/>
        <color rgb="FF000000"/>
        <rFont val="Times New Roman"/>
        <family val="1"/>
      </rPr>
      <t> ”</t>
    </r>
    <r>
      <rPr>
        <sz val="12"/>
        <color theme="1"/>
        <rFont val="Times New Roman"/>
        <family val="1"/>
      </rPr>
      <t>cheltuieli cu protecția mediului” se va introduce valoarea programata exprimată in lei</t>
    </r>
  </si>
  <si>
    <r>
      <t>-</t>
    </r>
    <r>
      <rPr>
        <sz val="7"/>
        <color rgb="FF000000"/>
        <rFont val="Times New Roman"/>
        <family val="1"/>
      </rPr>
      <t> ”</t>
    </r>
    <r>
      <rPr>
        <sz val="12"/>
        <color theme="1"/>
        <rFont val="Times New Roman"/>
        <family val="1"/>
      </rPr>
      <t>amortizare anuală” se va introduce valoarea programata exprimată in lei</t>
    </r>
  </si>
  <si>
    <r>
      <t>-</t>
    </r>
    <r>
      <rPr>
        <sz val="7"/>
        <color rgb="FF000000"/>
        <rFont val="Times New Roman"/>
        <family val="1"/>
      </rPr>
      <t> ” </t>
    </r>
    <r>
      <rPr>
        <sz val="12"/>
        <color theme="1"/>
        <rFont val="Times New Roman"/>
        <family val="1"/>
      </rPr>
      <t>redevență anuală” se va introduce valoarea programata exprimată in lei</t>
    </r>
  </si>
  <si>
    <r>
      <t>-</t>
    </r>
    <r>
      <rPr>
        <sz val="7"/>
        <color rgb="FF000000"/>
        <rFont val="Times New Roman"/>
        <family val="1"/>
      </rPr>
      <t> ”</t>
    </r>
    <r>
      <rPr>
        <sz val="12"/>
        <color theme="1"/>
        <rFont val="Times New Roman"/>
        <family val="1"/>
      </rPr>
      <t>reparații în regie” se va introduce valoarea programata exprimată in lei</t>
    </r>
  </si>
  <si>
    <r>
      <t>-</t>
    </r>
    <r>
      <rPr>
        <sz val="7"/>
        <color rgb="FF000000"/>
        <rFont val="Times New Roman"/>
        <family val="1"/>
      </rPr>
      <t>  ”</t>
    </r>
    <r>
      <rPr>
        <sz val="12"/>
        <color theme="1"/>
        <rFont val="Times New Roman"/>
        <family val="1"/>
      </rPr>
      <t>reparații cu terții” se va introduce valoarea programata exprimată in lei</t>
    </r>
  </si>
  <si>
    <t>2.2 ”Alte servicii executate de terți, din care:”  se calculeaza automat ca suma a elementelor de mai jos:</t>
  </si>
  <si>
    <r>
      <t>-</t>
    </r>
    <r>
      <rPr>
        <sz val="7"/>
        <color rgb="FF000000"/>
        <rFont val="Times New Roman"/>
        <family val="1"/>
      </rPr>
      <t> ”</t>
    </r>
    <r>
      <rPr>
        <sz val="12"/>
        <color theme="1"/>
        <rFont val="Times New Roman"/>
        <family val="1"/>
      </rPr>
      <t>colaborări” se va introduce valoarea programata exprimată in lei</t>
    </r>
  </si>
  <si>
    <r>
      <t>-</t>
    </r>
    <r>
      <rPr>
        <sz val="7"/>
        <color rgb="FF000000"/>
        <rFont val="Times New Roman"/>
        <family val="1"/>
      </rPr>
      <t> ”</t>
    </r>
    <r>
      <rPr>
        <sz val="12"/>
        <color theme="1"/>
        <rFont val="Times New Roman"/>
        <family val="1"/>
      </rPr>
      <t>taxe și licențe” se va introduce valoarea programata exprimată in lei</t>
    </r>
  </si>
  <si>
    <r>
      <t>-</t>
    </r>
    <r>
      <rPr>
        <sz val="7"/>
        <color rgb="FF000000"/>
        <rFont val="Times New Roman"/>
        <family val="1"/>
      </rPr>
      <t> ”</t>
    </r>
    <r>
      <rPr>
        <sz val="12"/>
        <color theme="1"/>
        <rFont val="Times New Roman"/>
        <family val="1"/>
      </rPr>
      <t>comisioane și onorarii” se va introduce valoarea programata exprimată in lei</t>
    </r>
  </si>
  <si>
    <r>
      <t>-</t>
    </r>
    <r>
      <rPr>
        <sz val="7"/>
        <color rgb="FF000000"/>
        <rFont val="Times New Roman"/>
        <family val="1"/>
      </rPr>
      <t>  ”</t>
    </r>
    <r>
      <rPr>
        <sz val="12"/>
        <color theme="1"/>
        <rFont val="Times New Roman"/>
        <family val="1"/>
      </rPr>
      <t>protocol, reclamă, publicitate” se va introduce valoarea programata exprimată in lei</t>
    </r>
  </si>
  <si>
    <r>
      <t>-</t>
    </r>
    <r>
      <rPr>
        <sz val="7"/>
        <color rgb="FF000000"/>
        <rFont val="Times New Roman"/>
        <family val="1"/>
      </rPr>
      <t> ” </t>
    </r>
    <r>
      <rPr>
        <sz val="12"/>
        <color theme="1"/>
        <rFont val="Times New Roman"/>
        <family val="1"/>
      </rPr>
      <t>poștă, telecomunicații” se va introduce valoarea programata exprimată in lei</t>
    </r>
  </si>
  <si>
    <t>2.3 ”Alte cheltuieli materiale, exclusiv amenzi, penalități, despăgubiri, donații și sponsorizări”  se va introduce valoarea programata exprimată in lei</t>
  </si>
  <si>
    <r>
      <t>-</t>
    </r>
    <r>
      <rPr>
        <sz val="7"/>
        <color rgb="FF000000"/>
        <rFont val="Times New Roman"/>
        <family val="1"/>
      </rPr>
      <t> ”</t>
    </r>
    <r>
      <rPr>
        <sz val="12"/>
        <color theme="1"/>
        <rFont val="Times New Roman"/>
        <family val="1"/>
      </rPr>
      <t>salarii” - se va introduce valoarea programata exprimată in lei</t>
    </r>
  </si>
  <si>
    <r>
      <t>-</t>
    </r>
    <r>
      <rPr>
        <sz val="7"/>
        <color rgb="FF000000"/>
        <rFont val="Times New Roman"/>
        <family val="1"/>
      </rPr>
      <t>  ”</t>
    </r>
    <r>
      <rPr>
        <sz val="12"/>
        <color theme="1"/>
        <rFont val="Times New Roman"/>
        <family val="1"/>
      </rPr>
      <t>contribuție la fondul pentru handicap”  se va introduce valoarea programata exprimată in lei</t>
    </r>
  </si>
  <si>
    <r>
      <t>- ”</t>
    </r>
    <r>
      <rPr>
        <sz val="12"/>
        <color theme="1"/>
        <rFont val="Times New Roman"/>
        <family val="1"/>
      </rPr>
      <t>alte drepturi asimilate salariilor” - se va introduce valoarea programata exprimată in lei</t>
    </r>
  </si>
  <si>
    <r>
      <t>-</t>
    </r>
    <r>
      <rPr>
        <sz val="7"/>
        <color rgb="FF000000"/>
        <rFont val="Times New Roman"/>
        <family val="1"/>
      </rPr>
      <t>  ”</t>
    </r>
    <r>
      <rPr>
        <sz val="12"/>
        <color theme="1"/>
        <rFont val="Times New Roman"/>
        <family val="1"/>
      </rPr>
      <t>contribuție asiguratorie pentru muncă” - se calculeaza automat ca 2,25% din salarii</t>
    </r>
  </si>
  <si>
    <t>2.5 ”Cheltuieli financiare (CF)”  se va introduce valoarea programata exprimată in lei</t>
  </si>
  <si>
    <t>3 ”Cheltuieli de exploatare (CE=1+2.1+2.2+2.3+2.4)” se calculeaza automat in funcție de valorile introduse anterior</t>
  </si>
  <si>
    <t>4. ”Cheltuieli totale (CT=3+2.5)” se calculeaza automat in funcție de valorile introduse anterior</t>
  </si>
  <si>
    <t>8 ”Fond IID, exclusiv componentele din structura prețului evidențiate distinct” -  se va introduce valoarea programata exprimată in lei</t>
  </si>
  <si>
    <t>9 ”Valoare totală (V=4+5+6+7+8)”  se calculeaza automat in funcție de valorile introduse anterior</t>
  </si>
  <si>
    <t>10 ”Cantitate livrată programată, inclusiv consum propriu (Q)” - este preluata automat, fiind egală cu (II Apa livrata, din care)</t>
  </si>
  <si>
    <t>”Preț (P=9/10)” se calculeza automat</t>
  </si>
  <si>
    <t>Completeaza date in Anexa 1a)</t>
  </si>
  <si>
    <t xml:space="preserve">Apă brută cumpărată și/sau apă preluată din alt sistem </t>
  </si>
  <si>
    <t>IV.1</t>
  </si>
  <si>
    <t>IV.2</t>
  </si>
  <si>
    <t>VII</t>
  </si>
  <si>
    <r>
      <t>-</t>
    </r>
    <r>
      <rPr>
        <sz val="7"/>
        <color rgb="FF000000"/>
        <rFont val="Times New Roman"/>
        <family val="1"/>
      </rPr>
      <t xml:space="preserve">          </t>
    </r>
    <r>
      <rPr>
        <sz val="12"/>
        <color theme="1"/>
        <rFont val="Times New Roman"/>
        <family val="1"/>
      </rPr>
      <t xml:space="preserve">pierderi de apă tehnologice </t>
    </r>
  </si>
  <si>
    <r>
      <t>-</t>
    </r>
    <r>
      <rPr>
        <sz val="7"/>
        <color rgb="FF000000"/>
        <rFont val="Times New Roman"/>
        <family val="1"/>
      </rPr>
      <t xml:space="preserve">          </t>
    </r>
    <r>
      <rPr>
        <sz val="12"/>
        <color theme="1"/>
        <rFont val="Times New Roman"/>
        <family val="1"/>
      </rPr>
      <t xml:space="preserve">pierderi de apă în rețeaua de transport și/sau distribuție </t>
    </r>
  </si>
  <si>
    <t>- cheltuieli eligibile cu apa brută și/sau apa preluată din alt sistem, cantitatea cu preț în vigoare; (numai la fundamentarea prețului pentru serviciul de alimentare cu apă și/sau a prețului pentru producția de apă)</t>
  </si>
  <si>
    <t>- pierderi totale aprobate de apă; (numai la fundamentarea prețului pentru activitatea de distribuție a apei)</t>
  </si>
  <si>
    <t>V. -”energie consumata” - se va introduce valoarea programata exprimata in Mwh</t>
  </si>
  <si>
    <t>VI - ”Număr salariați/serviciu sau activitate” se va introduce valoarea progamata exprimata in nr persoane</t>
  </si>
  <si>
    <r>
      <t>III.1 - ”pierderi de apa tehnologice”, se va indroduce nivelul aprobat , exprimat în %</t>
    </r>
    <r>
      <rPr>
        <vertAlign val="superscript"/>
        <sz val="11"/>
        <color theme="1"/>
        <rFont val="Calibri"/>
        <family val="2"/>
        <scheme val="minor"/>
      </rPr>
      <t xml:space="preserve"> ; </t>
    </r>
    <r>
      <rPr>
        <sz val="11"/>
        <color theme="1"/>
        <rFont val="Calibri"/>
        <family val="2"/>
        <scheme val="minor"/>
      </rPr>
      <t>valoare  in mii mc  a acesteia se va calcula automat</t>
    </r>
  </si>
  <si>
    <r>
      <t>III.2 - ”pierderi de apa in reteaua de transport si/sau distributie”, se va introduce nivelul aprobat, exprimată în %</t>
    </r>
    <r>
      <rPr>
        <vertAlign val="superscript"/>
        <sz val="11"/>
        <color theme="1"/>
        <rFont val="Calibri"/>
        <family val="2"/>
        <scheme val="minor"/>
      </rPr>
      <t xml:space="preserve"> ; </t>
    </r>
    <r>
      <rPr>
        <sz val="11"/>
        <color theme="1"/>
        <rFont val="Calibri"/>
        <family val="2"/>
        <scheme val="minor"/>
      </rPr>
      <t>valoare  exprimata in mii mc a acesteia se va calcula automat</t>
    </r>
  </si>
  <si>
    <t>IV.1 - ”pierderi de apa tehnologice”, se va indroduce valoarea programata, exprimat în mii mc ; valoare  in % se va calcula automat</t>
  </si>
  <si>
    <t>IV.2 - ”pierderi de apa in reteaua de transport si/sau distributie”, se va indroduce valoarea programata, exprimat în mii mc ; valoare  in % se va calcula automat</t>
  </si>
  <si>
    <t>III - ”­Pierderi totale aprobate de apă, din care: ” este calculata automat ca suma a III.1(pierderi de apa tehnologice%) si a III.2 (pierderi de apa in reteaua de transport si/sau distributie) ; valoarea in mii mc  va fi calculată automat</t>
  </si>
  <si>
    <t>IV - ”­Pierderi totale reale de apă, din care: ” este calculata automat ca suma a III.1 ( pierderi de apa tehnologice%) si a III.2 (pierderi de apa in reteaua de transport si/sau distributie) ; valoarea in %  va fi calculată automat</t>
  </si>
  <si>
    <t>5. ”Profit (CT x r %)” se va introduce in celula  C51 procentul programat, valoarea in lei programata se va calculata automat</t>
  </si>
  <si>
    <t>Pierderi totale aprobate de apă, din care: (%)</t>
  </si>
  <si>
    <t xml:space="preserve">Pierderi totale reale de apă, din care: </t>
  </si>
  <si>
    <t>(se întocmește pentru fiecare preț aplicat, corespunzător serviciului/activităților furnizate)</t>
  </si>
  <si>
    <r>
      <t>-</t>
    </r>
    <r>
      <rPr>
        <sz val="7"/>
        <color rgb="FF000000"/>
        <rFont val="Times New Roman"/>
        <family val="1"/>
      </rPr>
      <t> </t>
    </r>
    <r>
      <rPr>
        <sz val="12"/>
        <color theme="1"/>
        <rFont val="Times New Roman"/>
        <family val="1"/>
      </rPr>
      <t>energie electrică</t>
    </r>
    <r>
      <rPr>
        <sz val="12"/>
        <color rgb="FF000000"/>
        <rFont val="Times New Roman"/>
        <family val="1"/>
      </rPr>
      <t xml:space="preserve"> </t>
    </r>
    <r>
      <rPr>
        <sz val="12"/>
        <color theme="1"/>
        <rFont val="Times New Roman"/>
        <family val="1"/>
      </rPr>
      <t>sediu administrativ; cantitatea cu preț în vigoare</t>
    </r>
  </si>
  <si>
    <t>Cheltuieli de natură salarială, din care:</t>
  </si>
  <si>
    <t>Cota de dezvoltare (CT x d %)</t>
  </si>
  <si>
    <t>Fond de solidaritate (CE x s %)</t>
  </si>
  <si>
    <t>Valoare totală ( V = 4 + 5 + 6 + 7 + 8 )</t>
  </si>
  <si>
    <t xml:space="preserve">Preț (P = 9 / 10) </t>
  </si>
  <si>
    <t>2.4 ”Cheltuieli de natură salarială, din care:” se calculeaza automat ca suma a elementelor de mai jos:</t>
  </si>
  <si>
    <t>6 ”Cota de dezvoltare (CT x d %)” se va introduce in celula  C52 procentul programat, valoarea in lei programata fiind calcula automat</t>
  </si>
  <si>
    <t>7 ”Fond de solidaritate (CE x s %)” se va introduce in celula  C53 procentul programat, valoarea in lei programata se va calcula automat</t>
  </si>
  <si>
    <t>Cheltuieli totale (CT = 3 + 2.5)</t>
  </si>
  <si>
    <t>Cheltuieli de exploatare (CE = 1 + 2.1 + 2.2 + 2.3 + 2.4)</t>
  </si>
  <si>
    <t>Anexa nr. 1b) la metodologie</t>
  </si>
  <si>
    <t>Inainte de completarea datelor, vă rugăm să citiți instructiunile de utilizare și completare disponibile aici</t>
  </si>
  <si>
    <t>pentru stabilirea tarifelor la canalizare</t>
  </si>
  <si>
    <t>(se întocmește pentru fiecare tarif aplicat, corespunzător serviciului/activităților prestate)</t>
  </si>
  <si>
    <t>Pondere în tarif (%)</t>
  </si>
  <si>
    <t>mii m.c.</t>
  </si>
  <si>
    <t>I.1</t>
  </si>
  <si>
    <t>I.2</t>
  </si>
  <si>
    <r>
      <t>- r</t>
    </r>
    <r>
      <rPr>
        <sz val="12"/>
        <color theme="1"/>
        <rFont val="Times New Roman"/>
        <family val="1"/>
      </rPr>
      <t>est consumatori, inclusiv consum propriu</t>
    </r>
  </si>
  <si>
    <t>Apă uzată și meteorică procesată, din care:</t>
  </si>
  <si>
    <r>
      <t>-</t>
    </r>
    <r>
      <rPr>
        <sz val="7"/>
        <color rgb="FF000000"/>
        <rFont val="Times New Roman"/>
        <family val="1"/>
      </rPr>
      <t xml:space="preserve">          </t>
    </r>
    <r>
      <rPr>
        <sz val="12"/>
        <color theme="1"/>
        <rFont val="Times New Roman"/>
        <family val="1"/>
      </rPr>
      <t>populație</t>
    </r>
  </si>
  <si>
    <r>
      <t>-</t>
    </r>
    <r>
      <rPr>
        <sz val="7"/>
        <color rgb="FF000000"/>
        <rFont val="Times New Roman"/>
        <family val="1"/>
      </rPr>
      <t xml:space="preserve">          </t>
    </r>
    <r>
      <rPr>
        <sz val="12"/>
        <color theme="1"/>
        <rFont val="Times New Roman"/>
        <family val="1"/>
      </rPr>
      <t>rest consumatori, inclusiv din consum propriu</t>
    </r>
  </si>
  <si>
    <t>- energie electrică tehnologică; cantitatea cu preț în vigoare</t>
  </si>
  <si>
    <t>­ materiale tehnologice</t>
  </si>
  <si>
    <r>
      <t xml:space="preserve">- </t>
    </r>
    <r>
      <rPr>
        <sz val="12"/>
        <color theme="1"/>
        <rFont val="Times New Roman"/>
        <family val="1"/>
      </rPr>
      <t>cheltuieli cu contribuția pentru primirea apelor uzate în resursele de apă (suspensii)</t>
    </r>
  </si>
  <si>
    <r>
      <t>-</t>
    </r>
    <r>
      <rPr>
        <sz val="7"/>
        <color rgb="FF000000"/>
        <rFont val="Times New Roman"/>
        <family val="1"/>
      </rPr>
      <t> </t>
    </r>
    <r>
      <rPr>
        <sz val="12"/>
        <color theme="1"/>
        <rFont val="Times New Roman"/>
        <family val="1"/>
      </rPr>
      <t>alte cheltuieli materiale specifice</t>
    </r>
  </si>
  <si>
    <r>
      <t>-</t>
    </r>
    <r>
      <rPr>
        <sz val="7"/>
        <color rgb="FF000000"/>
        <rFont val="Times New Roman"/>
        <family val="1"/>
      </rPr>
      <t> </t>
    </r>
    <r>
      <rPr>
        <sz val="12"/>
        <color theme="1"/>
        <rFont val="Times New Roman"/>
        <family val="1"/>
      </rPr>
      <t>energie electrică sediu administrativ; cantitatea cu preț în vigoare</t>
    </r>
  </si>
  <si>
    <r>
      <t xml:space="preserve">- </t>
    </r>
    <r>
      <rPr>
        <sz val="12"/>
        <color theme="1"/>
        <rFont val="Times New Roman"/>
        <family val="1"/>
      </rPr>
      <t>cheltuieli cu protecția mediului</t>
    </r>
  </si>
  <si>
    <r>
      <t>-</t>
    </r>
    <r>
      <rPr>
        <sz val="7"/>
        <color rgb="FF000000"/>
        <rFont val="Times New Roman"/>
        <family val="1"/>
      </rPr>
      <t xml:space="preserve"> </t>
    </r>
    <r>
      <rPr>
        <sz val="12"/>
        <color theme="1"/>
        <rFont val="Times New Roman"/>
        <family val="1"/>
      </rPr>
      <t>amortizare anuală</t>
    </r>
  </si>
  <si>
    <r>
      <t>-</t>
    </r>
    <r>
      <rPr>
        <sz val="7"/>
        <color rgb="FF000000"/>
        <rFont val="Times New Roman"/>
        <family val="1"/>
      </rPr>
      <t xml:space="preserve">  </t>
    </r>
    <r>
      <rPr>
        <sz val="12"/>
        <color theme="1"/>
        <rFont val="Times New Roman"/>
        <family val="1"/>
      </rPr>
      <t>redevență anuală</t>
    </r>
  </si>
  <si>
    <r>
      <t>-</t>
    </r>
    <r>
      <rPr>
        <sz val="7"/>
        <color rgb="FF000000"/>
        <rFont val="Times New Roman"/>
        <family val="1"/>
      </rPr>
      <t xml:space="preserve">  </t>
    </r>
    <r>
      <rPr>
        <sz val="12"/>
        <color theme="1"/>
        <rFont val="Times New Roman"/>
        <family val="1"/>
      </rPr>
      <t>reparații în regie</t>
    </r>
  </si>
  <si>
    <r>
      <t xml:space="preserve">- </t>
    </r>
    <r>
      <rPr>
        <sz val="12"/>
        <color theme="1"/>
        <rFont val="Times New Roman"/>
        <family val="1"/>
      </rPr>
      <t>reparații cu terții</t>
    </r>
  </si>
  <si>
    <r>
      <t xml:space="preserve">- </t>
    </r>
    <r>
      <rPr>
        <sz val="12"/>
        <color theme="1"/>
        <rFont val="Times New Roman"/>
        <family val="1"/>
      </rPr>
      <t xml:space="preserve">comisioane și onorarii </t>
    </r>
  </si>
  <si>
    <r>
      <t>-</t>
    </r>
    <r>
      <rPr>
        <sz val="7"/>
        <color rgb="FF000000"/>
        <rFont val="Times New Roman"/>
        <family val="1"/>
      </rPr>
      <t xml:space="preserve"> </t>
    </r>
    <r>
      <rPr>
        <sz val="12"/>
        <color theme="1"/>
        <rFont val="Times New Roman"/>
        <family val="1"/>
      </rPr>
      <t>protocol, reclamă, publicitate</t>
    </r>
  </si>
  <si>
    <r>
      <t xml:space="preserve">- </t>
    </r>
    <r>
      <rPr>
        <sz val="12"/>
        <color theme="1"/>
        <rFont val="Times New Roman"/>
        <family val="1"/>
      </rPr>
      <t>poștă, telecomunicații</t>
    </r>
  </si>
  <si>
    <t>Alte cheltuieli materiale, exclusiv amenzi, penalități despăgubiri, donații și sponsorizări</t>
  </si>
  <si>
    <r>
      <t>-</t>
    </r>
    <r>
      <rPr>
        <sz val="7"/>
        <color rgb="FF000000"/>
        <rFont val="Times New Roman"/>
        <family val="1"/>
      </rPr>
      <t xml:space="preserve">          </t>
    </r>
    <r>
      <rPr>
        <sz val="12"/>
        <color theme="1"/>
        <rFont val="Times New Roman"/>
        <family val="1"/>
      </rPr>
      <t>salarii</t>
    </r>
  </si>
  <si>
    <r>
      <t>-</t>
    </r>
    <r>
      <rPr>
        <sz val="7"/>
        <color rgb="FF000000"/>
        <rFont val="Times New Roman"/>
        <family val="1"/>
      </rPr>
      <t xml:space="preserve">          </t>
    </r>
    <r>
      <rPr>
        <sz val="12"/>
        <color theme="1"/>
        <rFont val="Times New Roman"/>
        <family val="1"/>
      </rPr>
      <t xml:space="preserve">contribuție asiguratorie pentru muncă </t>
    </r>
  </si>
  <si>
    <r>
      <t>-</t>
    </r>
    <r>
      <rPr>
        <sz val="7"/>
        <color rgb="FF000000"/>
        <rFont val="Times New Roman"/>
        <family val="1"/>
      </rPr>
      <t xml:space="preserve">          </t>
    </r>
    <r>
      <rPr>
        <sz val="12"/>
        <color theme="1"/>
        <rFont val="Times New Roman"/>
        <family val="1"/>
      </rPr>
      <t>contribuție la fondul pentru handicap</t>
    </r>
  </si>
  <si>
    <r>
      <t>-</t>
    </r>
    <r>
      <rPr>
        <sz val="7"/>
        <color rgb="FF000000"/>
        <rFont val="Times New Roman"/>
        <family val="1"/>
      </rPr>
      <t xml:space="preserve">          </t>
    </r>
    <r>
      <rPr>
        <sz val="12"/>
        <color theme="1"/>
        <rFont val="Times New Roman"/>
        <family val="1"/>
      </rPr>
      <t>alte drepturi asimilate salariilor</t>
    </r>
  </si>
  <si>
    <t>Fond IID, exclusiv componentele din structura tarifului evidențiate distinct</t>
  </si>
  <si>
    <t>Valoare totală (V = 4 + 5 + 6 + 7 + 8)</t>
  </si>
  <si>
    <t>Cantitate procesată programată, inclusiv din consum propriu (Q)</t>
  </si>
  <si>
    <t xml:space="preserve">Tarif (T = 9 / 10) </t>
  </si>
  <si>
    <t>lei/m.c.</t>
  </si>
  <si>
    <t>Completeaza date in Anexa 1b)</t>
  </si>
  <si>
    <t>Instructiuni de utilizare si completare a fisierului excel - Anexa 1b)</t>
  </si>
  <si>
    <t>- Scopul acestui fisier excel este acela de va oferi un instrument de organizare a datelor si de calcul prelimiar al tarifului de canalizare-epurare in conformitate cu prevederile Ordinului 65/2007, cu modificările și completările ulterioare</t>
  </si>
  <si>
    <t>-  coloana ”Pondere în tarif” se calculează automat, pe masura completării datelor din coloana ”Programat anual”</t>
  </si>
  <si>
    <t>I - "Apa livrata", din care este calculata automat ca suma a (II.1 - populatie) si  (II.2 - rest consumatori, inclusiv consum propriu)</t>
  </si>
  <si>
    <t>I.1 -"Populatie", se va introduce cantitatea programata a fi livrata la populatie, și va fi exprimată in mii m.c.</t>
  </si>
  <si>
    <t>I.2 -"rest consumatori, inclusiv consum propriu", se va introduce cantitatea programata a fi livrata la restul consumatorilor, inclusiv consumul propriu, și va fi exprimată in mii m.c.</t>
  </si>
  <si>
    <t>II - ”­Apă uzată și meteorică procesată, din care:” este calculata automat ca suma a (II.1 - populație) si a (II.2 - rest consumatori, inclusiv din consum propriu) ; valoarea procentuală va fi calculată automat</t>
  </si>
  <si>
    <r>
      <t>II.1 - ”populație”, se va indroduce cantitatea programata, exprimată în mii  m.c.</t>
    </r>
    <r>
      <rPr>
        <vertAlign val="superscript"/>
        <sz val="11"/>
        <color theme="1"/>
        <rFont val="Calibri"/>
        <family val="2"/>
        <scheme val="minor"/>
      </rPr>
      <t xml:space="preserve"> ;</t>
    </r>
  </si>
  <si>
    <r>
      <t>II.2 - ”rest consumatori, inclusiv din consum propriu”, se va indroduce cantitatea programata, exprimată în mii m.c.</t>
    </r>
    <r>
      <rPr>
        <vertAlign val="superscript"/>
        <sz val="11"/>
        <color theme="1"/>
        <rFont val="Calibri"/>
        <family val="2"/>
        <scheme val="minor"/>
      </rPr>
      <t xml:space="preserve"> ; </t>
    </r>
  </si>
  <si>
    <t>III. -”energie consumata” - se va introduce valoarea programata exprimata in Mwh</t>
  </si>
  <si>
    <t>IV - ”Număr salariați/serviciu sau activitate” se va introduce valoarea progamata exprimata in nr persoane</t>
  </si>
  <si>
    <t>V ”Salariu mediu brut/salariat” - se va introduce valoarea programata exprimata in lei</t>
  </si>
  <si>
    <t>- ” - cheltuieli cu contribuția pentru primirea apelor uzate în resursele de apă (suspensii)” se va introduce valoarea programata exprimată in lei</t>
  </si>
  <si>
    <t>5. ”Profit (CT x r %)” se va introduce in celula  C47 procentul programat, valoarea in lei programata se va calculata automat</t>
  </si>
  <si>
    <t>6 ”Cota de dezvoltare (CTxd%)” se va introduce in celula  C48 procentul programat, valoarea in lei programata fiind calcula automat</t>
  </si>
  <si>
    <t>7 ”Fond de solidaritate (CExs%)” se va introduce in celula  C49 procentul programat, valoarea in lei programata se va calcula automat</t>
  </si>
  <si>
    <t>10 ”Cantitate procesată programată, inclusiv din consum propriu (Q)” - este preluata automat, fiind egală cu (II Apa livrata, din care)</t>
  </si>
  <si>
    <t>Anexa nr. 2a) la metodologie</t>
  </si>
  <si>
    <r>
      <t>Vă rugăm să introduceți valoarea paramentului de ajustare - indicele prețurilor de consum total pe economie  - IPC</t>
    </r>
    <r>
      <rPr>
        <vertAlign val="subscript"/>
        <sz val="11"/>
        <color theme="1"/>
        <rFont val="Times New Roman"/>
        <family val="1"/>
      </rPr>
      <t>total</t>
    </r>
    <r>
      <rPr>
        <sz val="11"/>
        <color theme="1"/>
        <rFont val="Times New Roman"/>
        <family val="1"/>
      </rPr>
      <t xml:space="preserve"> (%)   =</t>
    </r>
  </si>
  <si>
    <t>pentru ajustarea prețurilor la apă</t>
  </si>
  <si>
    <t>Fundamentarea anterioară avizată/aprobată</t>
  </si>
  <si>
    <t>Propus (lei)</t>
  </si>
  <si>
    <t>Pondere în 
preț ajustat (%)</t>
  </si>
  <si>
    <t>Apă brută cumpărată și/sau apă preluată din alt sistem</t>
  </si>
  <si>
    <t>- populație</t>
  </si>
  <si>
    <r>
      <t>-</t>
    </r>
    <r>
      <rPr>
        <sz val="7"/>
        <color rgb="FF000000"/>
        <rFont val="Times New Roman"/>
        <family val="1"/>
      </rPr>
      <t xml:space="preserve">       </t>
    </r>
    <r>
      <rPr>
        <sz val="12"/>
        <color theme="1"/>
        <rFont val="Times New Roman"/>
        <family val="1"/>
      </rPr>
      <t>pierderi de apă tehnologice (%)</t>
    </r>
  </si>
  <si>
    <r>
      <t>-</t>
    </r>
    <r>
      <rPr>
        <sz val="7"/>
        <color rgb="FF000000"/>
        <rFont val="Times New Roman"/>
        <family val="1"/>
      </rPr>
      <t xml:space="preserve">       </t>
    </r>
    <r>
      <rPr>
        <sz val="12"/>
        <color theme="1"/>
        <rFont val="Times New Roman"/>
        <family val="1"/>
      </rPr>
      <t>pierderi de apă în rețeaua de transport și/sau distribuție (%)</t>
    </r>
  </si>
  <si>
    <t>Pierderi totale reale de apă, din care: (%)</t>
  </si>
  <si>
    <t>- cheltuieli eligibile cu apa brută și/sau apa preluată din alt sistem, cantitatea cu preț în vigoare; (numai la fundamentarea prețului pentru serviciul de alimentare cu apă și/sau a prețului pentru producția de apă)</t>
  </si>
  <si>
    <t>- pierderi totale aprobate de apă; (numai la fundamentarea prețului pentru activitatea de distribuție a apei)</t>
  </si>
  <si>
    <r>
      <t>-</t>
    </r>
    <r>
      <rPr>
        <sz val="7"/>
        <color rgb="FF000000"/>
        <rFont val="Times New Roman"/>
        <family val="1"/>
      </rPr>
      <t xml:space="preserve"> </t>
    </r>
    <r>
      <rPr>
        <sz val="12"/>
        <color theme="1"/>
        <rFont val="Times New Roman"/>
        <family val="1"/>
      </rPr>
      <t>energie electrică tehnologică; cantitatea cu preț în vigoare</t>
    </r>
  </si>
  <si>
    <r>
      <t>-</t>
    </r>
    <r>
      <rPr>
        <sz val="7"/>
        <color rgb="FF000000"/>
        <rFont val="Times New Roman"/>
        <family val="1"/>
      </rPr>
      <t xml:space="preserve"> </t>
    </r>
    <r>
      <rPr>
        <sz val="12"/>
        <color theme="1"/>
        <rFont val="Times New Roman"/>
        <family val="1"/>
      </rPr>
      <t>materiale tehnologice pentru tratarea apei</t>
    </r>
  </si>
  <si>
    <r>
      <t>-</t>
    </r>
    <r>
      <rPr>
        <sz val="7"/>
        <color rgb="FF000000"/>
        <rFont val="Times New Roman"/>
        <family val="1"/>
      </rPr>
      <t xml:space="preserve">  </t>
    </r>
    <r>
      <rPr>
        <sz val="12"/>
        <color theme="1"/>
        <rFont val="Times New Roman"/>
        <family val="1"/>
      </rPr>
      <t>alte cheltuieli materiale specifice</t>
    </r>
  </si>
  <si>
    <r>
      <t>-</t>
    </r>
    <r>
      <rPr>
        <sz val="7"/>
        <color rgb="FF000000"/>
        <rFont val="Times New Roman"/>
        <family val="1"/>
      </rPr>
      <t xml:space="preserve"> </t>
    </r>
    <r>
      <rPr>
        <sz val="12"/>
        <color theme="1"/>
        <rFont val="Times New Roman"/>
        <family val="1"/>
      </rPr>
      <t>materiale</t>
    </r>
  </si>
  <si>
    <r>
      <t>-</t>
    </r>
    <r>
      <rPr>
        <sz val="7"/>
        <color rgb="FF000000"/>
        <rFont val="Times New Roman"/>
        <family val="1"/>
      </rPr>
      <t xml:space="preserve"> </t>
    </r>
    <r>
      <rPr>
        <sz val="12"/>
        <color theme="1"/>
        <rFont val="Times New Roman"/>
        <family val="1"/>
      </rPr>
      <t>energie electrică sediu administrativ; cantitatea cu preț în vigoare</t>
    </r>
  </si>
  <si>
    <r>
      <t>-</t>
    </r>
    <r>
      <rPr>
        <sz val="7"/>
        <color rgb="FF000000"/>
        <rFont val="Times New Roman"/>
        <family val="1"/>
      </rPr>
      <t xml:space="preserve">  </t>
    </r>
    <r>
      <rPr>
        <sz val="12"/>
        <color theme="1"/>
        <rFont val="Times New Roman"/>
        <family val="1"/>
      </rPr>
      <t>cheltuieli cu protecția mediului</t>
    </r>
  </si>
  <si>
    <r>
      <t>-</t>
    </r>
    <r>
      <rPr>
        <sz val="7"/>
        <color rgb="FF000000"/>
        <rFont val="Times New Roman"/>
        <family val="1"/>
      </rPr>
      <t xml:space="preserve">  </t>
    </r>
    <r>
      <rPr>
        <sz val="12"/>
        <color theme="1"/>
        <rFont val="Times New Roman"/>
        <family val="1"/>
      </rPr>
      <t>amortizare anuală</t>
    </r>
  </si>
  <si>
    <r>
      <t>-</t>
    </r>
    <r>
      <rPr>
        <sz val="7"/>
        <color rgb="FF000000"/>
        <rFont val="Times New Roman"/>
        <family val="1"/>
      </rPr>
      <t xml:space="preserve">  </t>
    </r>
    <r>
      <rPr>
        <sz val="12"/>
        <color theme="1"/>
        <rFont val="Times New Roman"/>
        <family val="1"/>
      </rPr>
      <t>reparații cu terții</t>
    </r>
  </si>
  <si>
    <r>
      <t>-</t>
    </r>
    <r>
      <rPr>
        <sz val="7"/>
        <color rgb="FF000000"/>
        <rFont val="Times New Roman"/>
        <family val="1"/>
      </rPr>
      <t xml:space="preserve"> </t>
    </r>
    <r>
      <rPr>
        <sz val="12"/>
        <color theme="1"/>
        <rFont val="Times New Roman"/>
        <family val="1"/>
      </rPr>
      <t>colaborări</t>
    </r>
  </si>
  <si>
    <r>
      <t>-</t>
    </r>
    <r>
      <rPr>
        <sz val="7"/>
        <color rgb="FF000000"/>
        <rFont val="Times New Roman"/>
        <family val="1"/>
      </rPr>
      <t xml:space="preserve"> </t>
    </r>
    <r>
      <rPr>
        <sz val="12"/>
        <color theme="1"/>
        <rFont val="Times New Roman"/>
        <family val="1"/>
      </rPr>
      <t>taxe și licențe</t>
    </r>
  </si>
  <si>
    <r>
      <t>-</t>
    </r>
    <r>
      <rPr>
        <sz val="7"/>
        <color rgb="FF000000"/>
        <rFont val="Times New Roman"/>
        <family val="1"/>
      </rPr>
      <t xml:space="preserve"> </t>
    </r>
    <r>
      <rPr>
        <sz val="12"/>
        <color theme="1"/>
        <rFont val="Times New Roman"/>
        <family val="1"/>
      </rPr>
      <t xml:space="preserve">comisioane și onorarii </t>
    </r>
  </si>
  <si>
    <r>
      <t>-</t>
    </r>
    <r>
      <rPr>
        <sz val="7"/>
        <color rgb="FF000000"/>
        <rFont val="Times New Roman"/>
        <family val="1"/>
      </rPr>
      <t xml:space="preserve"> </t>
    </r>
    <r>
      <rPr>
        <sz val="12"/>
        <color theme="1"/>
        <rFont val="Times New Roman"/>
        <family val="1"/>
      </rPr>
      <t>poștă, telecomunicații</t>
    </r>
  </si>
  <si>
    <r>
      <t>-</t>
    </r>
    <r>
      <rPr>
        <sz val="7"/>
        <color rgb="FF000000"/>
        <rFont val="Times New Roman"/>
        <family val="1"/>
      </rPr>
      <t xml:space="preserve">       </t>
    </r>
    <r>
      <rPr>
        <sz val="12"/>
        <color theme="1"/>
        <rFont val="Times New Roman"/>
        <family val="1"/>
      </rPr>
      <t>salarii</t>
    </r>
  </si>
  <si>
    <r>
      <t>-</t>
    </r>
    <r>
      <rPr>
        <sz val="7"/>
        <color rgb="FF000000"/>
        <rFont val="Times New Roman"/>
        <family val="1"/>
      </rPr>
      <t xml:space="preserve">       </t>
    </r>
    <r>
      <rPr>
        <sz val="12"/>
        <color theme="1"/>
        <rFont val="Times New Roman"/>
        <family val="1"/>
      </rPr>
      <t xml:space="preserve">contribuție asiguratorie pentru muncă </t>
    </r>
  </si>
  <si>
    <r>
      <t>-</t>
    </r>
    <r>
      <rPr>
        <sz val="7"/>
        <color rgb="FF000000"/>
        <rFont val="Times New Roman"/>
        <family val="1"/>
      </rPr>
      <t xml:space="preserve">       </t>
    </r>
    <r>
      <rPr>
        <sz val="12"/>
        <color theme="1"/>
        <rFont val="Times New Roman"/>
        <family val="1"/>
      </rPr>
      <t>contribuție la fondul pentru handicap</t>
    </r>
  </si>
  <si>
    <r>
      <t>-</t>
    </r>
    <r>
      <rPr>
        <sz val="7"/>
        <color rgb="FF000000"/>
        <rFont val="Times New Roman"/>
        <family val="1"/>
      </rPr>
      <t xml:space="preserve">       </t>
    </r>
    <r>
      <rPr>
        <sz val="12"/>
        <color theme="1"/>
        <rFont val="Times New Roman"/>
        <family val="1"/>
      </rPr>
      <t>alte drepturi asimilate salariilor</t>
    </r>
  </si>
  <si>
    <t>Cota de dezvoltare (CT x d%)</t>
  </si>
  <si>
    <t>Fond de solidaritate (CE x s%)</t>
  </si>
  <si>
    <t>Verificare preliminară</t>
  </si>
  <si>
    <t>Valoarea cheltuieli de exploatare propuse</t>
  </si>
  <si>
    <r>
      <t>Valoarea Cheltuielilor de exploatare din fundamentarea anterioara ajustata cu  IPC</t>
    </r>
    <r>
      <rPr>
        <vertAlign val="subscript"/>
        <sz val="11"/>
        <color theme="1"/>
        <rFont val="Calibri"/>
        <family val="2"/>
        <scheme val="minor"/>
      </rPr>
      <t>total</t>
    </r>
    <r>
      <rPr>
        <sz val="11"/>
        <color theme="1"/>
        <rFont val="Calibri"/>
        <family val="2"/>
        <scheme val="minor"/>
      </rPr>
      <t xml:space="preserve"> (%)</t>
    </r>
  </si>
  <si>
    <t>Completeaza date in Anexa 2a)</t>
  </si>
  <si>
    <t>Instructiuni de utilizare si completare a fisierului excel - Anexa 2a)</t>
  </si>
  <si>
    <t>- Scopul acestui fisier excel este acela de va oferi un instrument de organizare a datelor si de calcul prelimiar al pretului apei in conformitate cu procedura de ajustare din  Ordinul 65/2007, cu modificările și completările ulterioare</t>
  </si>
  <si>
    <t>- se vor completa doar celulele cu fond alb goale din coloanele "Fundamentarea anterioara avizată/aprobată" și "Propus (lei)"</t>
  </si>
  <si>
    <t>- celulele cu fond alb care contin semnul "-" nu se completeaza</t>
  </si>
  <si>
    <t>- in cadrul celulelor cu fond gri, valorile se completeaza automat in baza valorilor introduse in alte celule; valorile acestor celule nu pot fi modificate</t>
  </si>
  <si>
    <t>-  coloana ”Pondere în preț” se calculează automat, pe masura completării datelor din coloana ”Propus”</t>
  </si>
  <si>
    <t>- datele introduse se vor rotunji la 2 zecimale</t>
  </si>
  <si>
    <t>- Va recomandam ca modalitate de lucru, să urmăriți etapele următoare:</t>
  </si>
  <si>
    <r>
      <t>1. se va completa parametrul de ajustare  INF (evoluţia indicelui prețurilor de consum total pe economie  - IPC</t>
    </r>
    <r>
      <rPr>
        <vertAlign val="subscript"/>
        <sz val="11"/>
        <color theme="1"/>
        <rFont val="Calibri"/>
        <family val="2"/>
        <scheme val="minor"/>
      </rPr>
      <t>total</t>
    </r>
    <r>
      <rPr>
        <sz val="11"/>
        <color theme="1"/>
        <rFont val="Calibri"/>
        <family val="2"/>
        <scheme val="minor"/>
      </rPr>
      <t xml:space="preserve">) </t>
    </r>
  </si>
  <si>
    <t>2. se va completa coloana "Fundamentarea anterioara avizată/aprobată" ; acestea valori totale (lei) sunt relaționate la valorile unitare (lei/mc) din tabelul cu structura tarifului care însotește ultimul aviz/decizie referitoare la prețul avizat/aprobat;</t>
  </si>
  <si>
    <r>
      <t xml:space="preserve">Pentru a calcula aceste valori totale (lei), valorile unitare (lei/mc) se inmultesc cu valoarea mentionată  la </t>
    </r>
    <r>
      <rPr>
        <b/>
        <i/>
        <sz val="11"/>
        <color theme="1"/>
        <rFont val="Calibri"/>
        <family val="2"/>
        <scheme val="minor"/>
      </rPr>
      <t>VI - cantitatea de apa  livrata, inclusiv consum propriu (mc)</t>
    </r>
    <r>
      <rPr>
        <sz val="11"/>
        <color theme="1"/>
        <rFont val="Calibri"/>
        <family val="2"/>
        <scheme val="minor"/>
      </rPr>
      <t xml:space="preserve">;  </t>
    </r>
  </si>
  <si>
    <t>3. se va completa coloana "Propus (lei)"</t>
  </si>
  <si>
    <t xml:space="preserve">Note: </t>
  </si>
  <si>
    <t xml:space="preserve"> - sub tabelul cu date, este implementara o procedura de verificare preliminara automata a corelarii datelor, astfel incat atat timp cat valorile nu sunt corelate </t>
  </si>
  <si>
    <t xml:space="preserve">va fi afisat mesajul "Va rugam sa revizuiti datele",iar cand valorile sunt corelate mesajul afisat este "ok" ; </t>
  </si>
  <si>
    <t>-  la tiparirea anexei, va rugam sa aveti in vedere ca fisierul excel este setat sa tipareasca doar anexa, fara liniile aferente parametrului de ajustare si procedurii de verificaricare preliminara</t>
  </si>
  <si>
    <t>Etapa 1</t>
  </si>
  <si>
    <r>
      <t xml:space="preserve"> - se va completa valoara parametrului de ajustare  INF (evoluţia indicelui prețurilor de consum total pe economie - IPC</t>
    </r>
    <r>
      <rPr>
        <vertAlign val="subscript"/>
        <sz val="11"/>
        <color theme="1"/>
        <rFont val="Calibri"/>
        <family val="2"/>
        <scheme val="minor"/>
      </rPr>
      <t>total</t>
    </r>
    <r>
      <rPr>
        <sz val="11"/>
        <color theme="1"/>
        <rFont val="Calibri"/>
        <family val="2"/>
        <scheme val="minor"/>
      </rPr>
      <t xml:space="preserve">) </t>
    </r>
  </si>
  <si>
    <t>Etapa 2 - completarea  coloanei "Fundamentarea anterioară avizată/aprobată"</t>
  </si>
  <si>
    <t>I  - "Apa bruta cumparata și/sau apă preluată din alt sistem" este calculata automat ca suma a (II - Apa livrata, din care) și (III - Pierderi totale aprobate de apa, din care)</t>
  </si>
  <si>
    <t>II.1 -"Populatie", se va introduce cantitatea avizata/aprobata anterior a fi livrata la populatie, și va fi exprimată in  m.c.</t>
  </si>
  <si>
    <t>II.2 -"rest consumatori, inclusiv consum propriu", se va introduce cantitatea avizata/aprobata anterior a fi livrata la restul consumatorilor, inclusiv consumul propriu, și va fi exprimată in m.c.</t>
  </si>
  <si>
    <t>III - ”Pierderi totale aprobate de apa, din care” este calculata automat ca suma a III.1 (pierderi de apa tehnologice) si a III.2 (pierderi de apa in reteaua de transport si/sau distributie) ;</t>
  </si>
  <si>
    <t>III.1 - ”pierderi de apa tehnologice”,  se va indroduce % aprobat anterior in celula C17; valoare  exprimata in mii mc se va calcula automat</t>
  </si>
  <si>
    <t>III.2 - ”pierderi de apa in reteaua de transport si/sau distributie”, se va % aprobat anterior in celula C18; valoare  exprimata in mii mc se va calcula automat</t>
  </si>
  <si>
    <t>IV - ”Pierderi totale reale de apa, din care” este calculata automat ca suma a IV.1 ( pierderi de apa tehnologice) si a IV.2 (pierderi de apa in reteaua de transport si/sau distributie) ;</t>
  </si>
  <si>
    <t>IV.1 - ”pierderi de apa tehnologice”,  se va indroduce valoarea exprimata in mii mc  din fundamentarea anterioara;  valoarea  exprimata % se va calcula automat</t>
  </si>
  <si>
    <t>IV.2 - ”pierderi de apa in reteaua de transport si/sau distributie”,  se va indroduce valoarea exprimata in mii mc  din fundamentarea anterioara;  valoarea  exprimata % se va calcula automat</t>
  </si>
  <si>
    <t>V. -”energie consumata” - se va introduce valoarea avizata/aprobata anterior exprimata in Mwh</t>
  </si>
  <si>
    <t>VI - ”Număr salariați/serviciu sau activitate” se va introduce valoarea avizata/aprobata anterior exprimata in nr persoane</t>
  </si>
  <si>
    <t>VII ”Salariu mediu brut/salariat” - se va introduce valoarea avizata/aprobata anterior exprimata in lei</t>
  </si>
  <si>
    <t>- "cheltuieli eligibile cu apa brută și/sau apa preluată din alt sistem, cantitatea cu preț în vigoare; (numai la fundamentarea prețului pentru serviciul de alimentare cu apă și/sau a prețului pentru producția de apă)” se va introduce valoarea avizata/aprobata anterior exprimată in lei</t>
  </si>
  <si>
    <t>- ”pierderi totale aprobate de apă; (numai la fundamentarea prețului pentru activitatea de distribuție a apei)” se va introduce valoarea avizata/aprobata anterior exprimată in lei</t>
  </si>
  <si>
    <t>- ” energie electrică tehnologică; cantitatea cu preț în vigoare” se va introduce valoarea avizata/aprobata anterior exprimată in lei</t>
  </si>
  <si>
    <t>- ”materiale tehnologice pentru tratarea apei” se va introduce valoarea avizata/aprobata anterior exprimată in lei</t>
  </si>
  <si>
    <t>- ”alte cheltuieli materiale specifice” se va introduce valoarea avizata/aprobata anterior exprimată in lei</t>
  </si>
  <si>
    <t>- ”materiale” se va introduce valoarea avizata/aprobata anterior exprimată in lei</t>
  </si>
  <si>
    <t>- ”energie electrică sediu administrativ; cantitatea cu preț în vigoare” - se va introduce valoarea avizata/aprobata anterior exprimată in lei</t>
  </si>
  <si>
    <t>- ”cheltuieli cu protecția mediului” se va introduce valoarea avizata/aprobata anterior exprimată in lei</t>
  </si>
  <si>
    <t>- ”amortizare anuală” se va introduce valoarea avizata/aprobata anterior exprimată in lei</t>
  </si>
  <si>
    <t>- ” redevență anuală” se va introduce valoarea avizata/aprobata anterior exprimată in lei</t>
  </si>
  <si>
    <t>- ”reparații în regie” se va introduce valoarea avizata/aprobata anterior exprimată in lei</t>
  </si>
  <si>
    <t>-  ”reparații cu terții” se va introduce valoarea avizata/aprobata anterior exprimată in lei</t>
  </si>
  <si>
    <t>- ”colaborări” se va introduce valoarea avizata/aprobata anterior exprimată in lei</t>
  </si>
  <si>
    <t>- ”taxe și licențe” se va introduce valoarea avizata/aprobata anterior exprimată in lei</t>
  </si>
  <si>
    <t>- ”comisioane și onorarii” se va introduce valoarea avizata/aprobata anterior exprimată in lei</t>
  </si>
  <si>
    <t>-  ”protocol, reclamă, publicitate” se va introduce valoarea avizata/aprobata anterior exprimată in lei</t>
  </si>
  <si>
    <t>- ” poștă, telecomunicații” se va introduce valoarea avizata/aprobata anterior exprimată in lei</t>
  </si>
  <si>
    <t>2.3 ”Alte cheltuieli materiale, exclusiv amenzi, penalități, despăgubiri, donații și sponsorizări”  se va introduce valoarea avizata/aprobata anterior exprimată in lei</t>
  </si>
  <si>
    <t>- ”salarii” - se va introduce valoarea avizata/aprobata anterior exprimată in lei</t>
  </si>
  <si>
    <r>
      <t>-</t>
    </r>
    <r>
      <rPr>
        <sz val="7"/>
        <color rgb="FF000000"/>
        <rFont val="Times New Roman"/>
        <family val="1"/>
      </rPr>
      <t>  ”</t>
    </r>
    <r>
      <rPr>
        <sz val="12"/>
        <color theme="1"/>
        <rFont val="Times New Roman"/>
        <family val="1"/>
      </rPr>
      <t>contribuție asiguratorie pentru muncă” - se va introduce valoarea avizata/aprobata anterior exprimată in lei</t>
    </r>
  </si>
  <si>
    <t>-  ”contribuție la fondul pentru handicap”  se va introduce valoarea avizata/aprobata anterior exprimată in lei</t>
  </si>
  <si>
    <t>- ”alte drepturi asimilate salariilor” - se va introduce valoarea avizata/aprobata anterior exprimată in lei</t>
  </si>
  <si>
    <t>2.5 ”Cheltuieli financiare (CF)”  se va introduce valoarea avizata/aprobata anterior exprimată in lei (CF0)</t>
  </si>
  <si>
    <t>3 ”Cheltuieli de exploatare (CE=1+2.1+2.2+2.3+2.4)” se calculeaza automat in funcție de valorile introduse anterior (CE0)</t>
  </si>
  <si>
    <t>5. ”Profit (CT x r %)” se va introduce in celula  C55 procentul programat, valoarea in lei avizata/aprobata anterior se va calculata automat</t>
  </si>
  <si>
    <t>6 ”Cota de dezvoltare (CTxd%)” se va introduce in celula  C56 procentul programat, valoarea in lei avizata/aprobata anterior fiind calcula automat</t>
  </si>
  <si>
    <t>7 ”Fond de solidaritate (CExs%)” se va introduce in celula  C57 procentul programat, valoarea in lei avizata/aprobata anterior se va calcula automat</t>
  </si>
  <si>
    <t>8 ”Fond IID, exclusiv componentele din structura prețului evidențiate distinct” -  se va introduce valoarea avizata/aprobata anterior exprimată in lei</t>
  </si>
  <si>
    <t>Etapa 3 - completarea  coloanei "Propus"</t>
  </si>
  <si>
    <t>- ”apă brută; cantitatea cu preț în vigoare” se va introduce valoarea propusa exprimată in lei</t>
  </si>
  <si>
    <t>- ”pierderi totale de apă” se va introduce valoarea propusa exprimată in lei</t>
  </si>
  <si>
    <t>- ” energie electrică tehnologică; cantitatea cu preț în vigoare” se va introduce valoarea propusa exprimată in lei</t>
  </si>
  <si>
    <t>- ”materiale tehnologice pentru tratarea apei” se va introduce valoarea propusa exprimată in lei</t>
  </si>
  <si>
    <t>- ”alte cheltuieli materiale specifice” se va introduce valoarea propusa exprimată in lei</t>
  </si>
  <si>
    <t>- ”materiale” se va introduce valoarea propusa exprimată in lei</t>
  </si>
  <si>
    <t>- ”energie electrică sediu administrativ; cantitatea cu preț în vigoare” - se va introduce valoarea propusa exprimată in lei</t>
  </si>
  <si>
    <t>- ”cheltuieli cu protecția mediului” se va introduce valoarea propusa exprimată in lei</t>
  </si>
  <si>
    <t>- ”amortizare anuală” se va introduce valoarea propusa exprimată in lei</t>
  </si>
  <si>
    <t>- ” redevență anuală” se va introduce valoarea propusa exprimată in lei</t>
  </si>
  <si>
    <t>- ”reparații în regie” se va introduce valoarea propusa exprimată in lei</t>
  </si>
  <si>
    <t>-  ”reparații cu terții” se va introduce valoarea propusa exprimată in lei</t>
  </si>
  <si>
    <t>- ”colaborări” se va introduce valoarea propusa exprimată in lei</t>
  </si>
  <si>
    <t>- ”taxe și licențe” se va introduce valoarea propusa exprimată in lei</t>
  </si>
  <si>
    <t>- ”comisioane și onorarii” se va introduce valoarea propusa exprimată in lei</t>
  </si>
  <si>
    <t>-  ”protocol, reclamă, publicitate” se va introduce valoarea propusa exprimată in lei</t>
  </si>
  <si>
    <t>- ” poștă, telecomunicații” se va introduce valoarea propusa exprimată in lei</t>
  </si>
  <si>
    <t>2.3 ”Alte cheltuieli materiale, exclusiv amenzi, penalități, despăgubiri, donații și sponsorizări”  se va introduce valoarea propusa exprimată in lei</t>
  </si>
  <si>
    <t>- ”salarii” - se va introduce valoarea propusa exprimată in lei</t>
  </si>
  <si>
    <t>-  ”contribuție la fondul pentru handicap”  se va introduce valoarea propusa exprimată in lei</t>
  </si>
  <si>
    <t>- ”alte drepturi asimilate salariilor” - se va introduce valoarea propusa exprimată in lei</t>
  </si>
  <si>
    <t>2.5 ”Cheltuieli financiare (CF1)”  este preluată automat, fiind egala cu Cheltuielile financiare din Fundamentarea anterioara avizată/aprobată (CF0)</t>
  </si>
  <si>
    <t>3 ”Cheltuieli de exploatare (CE1=CE0*INF)” se calculeaza automat in funcție de valorile introduse anterior</t>
  </si>
  <si>
    <t>4. ”Cheltuieli totale (CT1=3+2.5)” se calculeaza automat in funcție de valorile introduse anterior</t>
  </si>
  <si>
    <t>5. ”Profit (CT1 x r %)” se va introduce in celula  C52 procentul programat, valoarea in lei propusa se va calculata automat</t>
  </si>
  <si>
    <t>6 ”Cota de dezvoltare (CT1xd%)” se va introduce in celula  C53 procentul programat, valoarea in lei propusa fiind calcula automat</t>
  </si>
  <si>
    <t>7 ”Fond de solidaritate (CE1xs%)” se va introduce in celula  C54 procentul programat, valoarea in lei propusa se va calcula automat</t>
  </si>
  <si>
    <t>8 ”Fond IID, exclusiv componentele din structura prețului evidențiate distinct” -  se va introduce valoarea propusa exprimată in lei</t>
  </si>
  <si>
    <t>9 ”Valoare totală (V1=4+5+6+7+8)”  se calculeaza automat in funcție de valorile introduse anterior</t>
  </si>
  <si>
    <t>10 ”Cantitate livrată programată, inclusiv consum propriu (Q1)” - este preluata automat, fiind egală cu Cantitate livrată programată, inclusiv consum propriu din Fundamentarea anterioră avizaă/aprobată (Q0)</t>
  </si>
  <si>
    <t>Anexa nr. 2b) la metodologie</t>
  </si>
  <si>
    <r>
      <t>Vă rugăm să introduceți valoarea paramentului de ajustare - evoluţia indicelui prețurilor de consum total pe economie  - IPC</t>
    </r>
    <r>
      <rPr>
        <vertAlign val="subscript"/>
        <sz val="11"/>
        <color theme="1"/>
        <rFont val="Times New Roman"/>
        <family val="1"/>
      </rPr>
      <t>total</t>
    </r>
    <r>
      <rPr>
        <sz val="11"/>
        <color theme="1"/>
        <rFont val="Times New Roman"/>
        <family val="1"/>
      </rPr>
      <t>(%) =</t>
    </r>
  </si>
  <si>
    <t>pentru ajustarea tarifelor la canalizare</t>
  </si>
  <si>
    <t>Pondere în tarif ajustat (%)</t>
  </si>
  <si>
    <t>­ populație</t>
  </si>
  <si>
    <r>
      <t>-</t>
    </r>
    <r>
      <rPr>
        <sz val="7"/>
        <color rgb="FF000000"/>
        <rFont val="Times New Roman"/>
        <family val="1"/>
      </rPr>
      <t xml:space="preserve"> </t>
    </r>
    <r>
      <rPr>
        <sz val="12"/>
        <color theme="1"/>
        <rFont val="Times New Roman"/>
        <family val="1"/>
      </rPr>
      <t>rest consumatori, inclusiv consum propriu</t>
    </r>
  </si>
  <si>
    <r>
      <t>-</t>
    </r>
    <r>
      <rPr>
        <sz val="7"/>
        <color rgb="FF000000"/>
        <rFont val="Times New Roman"/>
        <family val="1"/>
      </rPr>
      <t xml:space="preserve"> </t>
    </r>
    <r>
      <rPr>
        <sz val="12"/>
        <color theme="1"/>
        <rFont val="Times New Roman"/>
        <family val="1"/>
      </rPr>
      <t>rest consumatori, inclusiv din consum propriu</t>
    </r>
  </si>
  <si>
    <t>­ energie electrică tehnologică; cantitatea cu preț în vigoare</t>
  </si>
  <si>
    <r>
      <t>-</t>
    </r>
    <r>
      <rPr>
        <sz val="7"/>
        <color rgb="FF000000"/>
        <rFont val="Times New Roman"/>
        <family val="1"/>
      </rPr>
      <t xml:space="preserve"> </t>
    </r>
    <r>
      <rPr>
        <sz val="12"/>
        <color theme="1"/>
        <rFont val="Times New Roman"/>
        <family val="1"/>
      </rPr>
      <t>materiale tehnologice</t>
    </r>
  </si>
  <si>
    <r>
      <t>-</t>
    </r>
    <r>
      <rPr>
        <sz val="7"/>
        <color rgb="FF000000"/>
        <rFont val="Times New Roman"/>
        <family val="1"/>
      </rPr>
      <t xml:space="preserve"> </t>
    </r>
    <r>
      <rPr>
        <sz val="12"/>
        <color theme="1"/>
        <rFont val="Times New Roman"/>
        <family val="1"/>
      </rPr>
      <t>cheltuieli cu protecția mediului</t>
    </r>
  </si>
  <si>
    <r>
      <t>-</t>
    </r>
    <r>
      <rPr>
        <sz val="7"/>
        <color rgb="FF000000"/>
        <rFont val="Times New Roman"/>
        <family val="1"/>
      </rPr>
      <t xml:space="preserve"> </t>
    </r>
    <r>
      <rPr>
        <sz val="12"/>
        <color theme="1"/>
        <rFont val="Times New Roman"/>
        <family val="1"/>
      </rPr>
      <t>redevență anuală</t>
    </r>
  </si>
  <si>
    <r>
      <t>-</t>
    </r>
    <r>
      <rPr>
        <sz val="7"/>
        <color rgb="FF000000"/>
        <rFont val="Times New Roman"/>
        <family val="1"/>
      </rPr>
      <t xml:space="preserve"> </t>
    </r>
    <r>
      <rPr>
        <sz val="12"/>
        <color theme="1"/>
        <rFont val="Times New Roman"/>
        <family val="1"/>
      </rPr>
      <t>reparații în regie</t>
    </r>
  </si>
  <si>
    <r>
      <t>-</t>
    </r>
    <r>
      <rPr>
        <sz val="7"/>
        <color rgb="FF000000"/>
        <rFont val="Times New Roman"/>
        <family val="1"/>
      </rPr>
      <t xml:space="preserve"> </t>
    </r>
    <r>
      <rPr>
        <sz val="12"/>
        <color theme="1"/>
        <rFont val="Times New Roman"/>
        <family val="1"/>
      </rPr>
      <t>reparații cu terții</t>
    </r>
  </si>
  <si>
    <r>
      <t>-</t>
    </r>
    <r>
      <rPr>
        <sz val="7"/>
        <color rgb="FF000000"/>
        <rFont val="Times New Roman"/>
        <family val="1"/>
      </rPr>
      <t xml:space="preserve"> </t>
    </r>
    <r>
      <rPr>
        <sz val="12"/>
        <color theme="1"/>
        <rFont val="Times New Roman"/>
        <family val="1"/>
      </rPr>
      <t>salarii</t>
    </r>
  </si>
  <si>
    <r>
      <t>-</t>
    </r>
    <r>
      <rPr>
        <sz val="7"/>
        <color rgb="FF000000"/>
        <rFont val="Times New Roman"/>
        <family val="1"/>
      </rPr>
      <t xml:space="preserve"> </t>
    </r>
    <r>
      <rPr>
        <sz val="12"/>
        <color theme="1"/>
        <rFont val="Times New Roman"/>
        <family val="1"/>
      </rPr>
      <t xml:space="preserve">contribuție asiguratorie pentru muncă </t>
    </r>
  </si>
  <si>
    <r>
      <t>-</t>
    </r>
    <r>
      <rPr>
        <sz val="7"/>
        <color rgb="FF000000"/>
        <rFont val="Times New Roman"/>
        <family val="1"/>
      </rPr>
      <t xml:space="preserve"> </t>
    </r>
    <r>
      <rPr>
        <sz val="12"/>
        <color theme="1"/>
        <rFont val="Times New Roman"/>
        <family val="1"/>
      </rPr>
      <t>contribuție la fondul pentru handicap</t>
    </r>
  </si>
  <si>
    <r>
      <t>-</t>
    </r>
    <r>
      <rPr>
        <sz val="7"/>
        <color rgb="FF000000"/>
        <rFont val="Times New Roman"/>
        <family val="1"/>
      </rPr>
      <t xml:space="preserve"> </t>
    </r>
    <r>
      <rPr>
        <sz val="12"/>
        <color theme="1"/>
        <rFont val="Times New Roman"/>
        <family val="1"/>
      </rPr>
      <t>alte drepturi asimilate salariilor</t>
    </r>
  </si>
  <si>
    <t>Cheltuieli totale (CT = 3 +2.5)</t>
  </si>
  <si>
    <t xml:space="preserve">Tarif (P = 9 / 10) </t>
  </si>
  <si>
    <t>lei/ m.c.</t>
  </si>
  <si>
    <r>
      <t>Valoarea Cheltuielilor de exploatare din fundamentarea anterioara ajustata cu  IPC</t>
    </r>
    <r>
      <rPr>
        <vertAlign val="subscript"/>
        <sz val="11"/>
        <color theme="1"/>
        <rFont val="Calibri"/>
        <family val="2"/>
        <scheme val="minor"/>
      </rPr>
      <t>total</t>
    </r>
    <r>
      <rPr>
        <sz val="11"/>
        <color theme="1"/>
        <rFont val="Calibri"/>
        <family val="2"/>
        <scheme val="minor"/>
      </rPr>
      <t>(%)</t>
    </r>
  </si>
  <si>
    <t>Completeaza date in Anexa 2b)</t>
  </si>
  <si>
    <t>Instructiuni de utilizare si completare a fisierului excel - Anexa 2b)</t>
  </si>
  <si>
    <t xml:space="preserve">- Scopul acestui fisier excel este acela de va oferi un instrument de organizare a datelor si de calcul prelimiar al tarifului </t>
  </si>
  <si>
    <t>pentru serviciile de canalizare-epurare  in conformitate cu procedura de ajustare din  Ordinul 65/2007, cu modificările și completările ulterioare</t>
  </si>
  <si>
    <t xml:space="preserve">- celulele cu fond alb care contin semnul "-" nu se completeaza </t>
  </si>
  <si>
    <t>-  coloana ”Pondere în tarif ajustat (%)” se calculează automat, pe masura completării datelor din coloana ”Propus”</t>
  </si>
  <si>
    <t>- va recomandam ca modalitate de lucru, să urmăriți etapele următoare:</t>
  </si>
  <si>
    <t>2. se va completa coloana "Fundamentarea anterioara avizată/aprobată" ; acestea valori totale (lei) sunt relaționate la valorile unitare (lei/mc) din tabelul cu structura tarifului care însotește ultimul aviz/decizie referitoare la tariful avizat/aprobat;</t>
  </si>
  <si>
    <r>
      <t xml:space="preserve">Pentru a calcula aceste valori totale (lei), valorile unitare (lei/mc) se inmultesc cu valoarea mentionată  in avizul/decizia anterioara la </t>
    </r>
    <r>
      <rPr>
        <b/>
        <i/>
        <sz val="11"/>
        <color theme="1"/>
        <rFont val="Calibri"/>
        <family val="2"/>
        <scheme val="minor"/>
      </rPr>
      <t>Cantitate procesată, inclusiv din consum propriu (Q)</t>
    </r>
    <r>
      <rPr>
        <sz val="11"/>
        <color theme="1"/>
        <rFont val="Calibri"/>
        <family val="2"/>
        <scheme val="minor"/>
      </rPr>
      <t xml:space="preserve">;  </t>
    </r>
  </si>
  <si>
    <t xml:space="preserve"> - sub tabelul cu date, este implementara o procedura de verificare preliminara automata a corelarii datelor, astfel incat atat timp </t>
  </si>
  <si>
    <t xml:space="preserve">cat valorile nu sunt corelate va fi afisat mesajul "Va rugam sa revizuiti datele",iar cand valorile sunt corelate mesajul afisat este "ok" ; </t>
  </si>
  <si>
    <t>I - "Apa livrata", din care este calculata automat ca suma a (I.1 - populatie) si  (I.2 - rest consumatori, inclusiv consum propriu)</t>
  </si>
  <si>
    <t>I.1 -"Populatie", se va introduce cantitatea avizata/aprobata anterior a fi livrata la populatie, și va fi exprimată in  mii m.c.</t>
  </si>
  <si>
    <t>I.2 -"rest consumatori, inclusiv consum propriu", se va introduce cantitatea avizata/aprobata anterior a fi livrata la restul consumatorilor, inclusiv consumul propriu, și va fi exprimată in mii m.c.</t>
  </si>
  <si>
    <t xml:space="preserve">II - ”Apă uzată și meteorică procesată, din care:” este calculata automat ca suma a (II.1 - populatie) si a (II.2 - rest consumatori, inclusiv din consum propriu) </t>
  </si>
  <si>
    <t>II.1 - "Populatie", se va indroduce cantitatea avizata/aprobata anterior, exprimată în mii m.c. ;</t>
  </si>
  <si>
    <t xml:space="preserve">II.2 - ”rest consumatori, inclusiv din consum propriu”, se va indroduce cantitatea avizata/aprobata anterior, exprimată în mii m.c.; </t>
  </si>
  <si>
    <t>III. -”energie consumata” - se va introduce valoarea avizata/aprobata anterior exprimata in Mwh</t>
  </si>
  <si>
    <t>IV. - ”Număr salariați/serviciu sau activitate” se va introduce valoarea avizata/aprobata anterior exprimata in nr persoane</t>
  </si>
  <si>
    <t>V. ”Salariu mediu brut/salariat” - se va introduce valoarea avizata/aprobata anterior exprimata in lei</t>
  </si>
  <si>
    <t>1 - ”Cheltuieli Variabile, din care” - se calculeaza automat ca suma a elementelor specifice de mai jos</t>
  </si>
  <si>
    <t>- ”energie electrică tehnologică; cantitatea cu preț în vigoare” se va introduce valoarea avizata/aprobata anterior exprimată in lei</t>
  </si>
  <si>
    <t>- ”materiale tehnologice” se va introduce valoarea avizata/aprobata anterior exprimată in lei</t>
  </si>
  <si>
    <t>- ” cheltuieli cu contribuția pentru primirea apelor uzate în resursele de apă (suspensii)” se va introduce valoarea avizata/aprobata anterior exprimată in lei</t>
  </si>
  <si>
    <t>2.4 ”Cheltuieli de natura salariala, din care:” se calculeaza automat ca suma a elementelor de mai jos:</t>
  </si>
  <si>
    <t>5. ”Profit (CT x r %)” se va introduce in celula  C48 procentul programat, valoarea in lei avizata/aprobata anterior se va calculata automat</t>
  </si>
  <si>
    <t>6 ”Cota de dezvoltare (CTxd%)” se va introduce in celula  C49 procentul programat, valoarea in lei avizata/aprobata anterior fiind calcula automat</t>
  </si>
  <si>
    <t>7 ”Fond de solidaritate (CExs%)” se va introduce in celula  C50 procentul programat, valoarea in lei avizata/aprobata anterior se va calcula automat</t>
  </si>
  <si>
    <t>5. ”Profit (CT1 x r %)” se va introduce in celula  C49 procentul programat, valoarea in lei propusa se va calculata automat</t>
  </si>
  <si>
    <t>6 ”Cota de dezvoltare (CT1xd%)” se va introduce in celula  C50 procentul programat, valoarea in lei propusa fiind calcula automat</t>
  </si>
  <si>
    <t>7 ”Fond de solidaritate (CE1xs%)” se va introduce in celula  C50 procentul programat, valoarea in lei propusa se va calcula automat</t>
  </si>
  <si>
    <t>10 ”Cantitate procesată, inclusiv din consum propriu (Q1)” - este preluata automat, fiind egală cu "Cantitate procesată, inclusiv din consum propriu (Q)" din Fundamentarea anterioră avizată/aprobată (Q0)</t>
  </si>
  <si>
    <t>Anexa nr. 3a) la metodologie</t>
  </si>
  <si>
    <t>pentru modificarea prețurilor la apă</t>
  </si>
  <si>
    <t xml:space="preserve">Realizat în perioada ultimelor 12 luni încheiate contabil (*) </t>
  </si>
  <si>
    <t xml:space="preserve">Propus </t>
  </si>
  <si>
    <t>Pondere în 
preț modificat (%)</t>
  </si>
  <si>
    <r>
      <t>- r</t>
    </r>
    <r>
      <rPr>
        <sz val="11"/>
        <color theme="1"/>
        <rFont val="Times New Roman"/>
        <family val="1"/>
      </rPr>
      <t>est consumatori, inclusiv consum propriu</t>
    </r>
  </si>
  <si>
    <t>Pierderi totale aprobate de apă, din care:</t>
  </si>
  <si>
    <t>% / mii m.c.</t>
  </si>
  <si>
    <r>
      <t>- </t>
    </r>
    <r>
      <rPr>
        <sz val="11"/>
        <color theme="1"/>
        <rFont val="Times New Roman"/>
        <family val="1"/>
      </rPr>
      <t>pierderi de apă tehnologice</t>
    </r>
  </si>
  <si>
    <r>
      <t xml:space="preserve">- </t>
    </r>
    <r>
      <rPr>
        <sz val="11"/>
        <color theme="1"/>
        <rFont val="Times New Roman"/>
        <family val="1"/>
      </rPr>
      <t>pierderi de apă în rețeaua de transport și/sau distribuție</t>
    </r>
  </si>
  <si>
    <t>nr. pers.</t>
  </si>
  <si>
    <r>
      <t>- </t>
    </r>
    <r>
      <rPr>
        <sz val="11"/>
        <color theme="1"/>
        <rFont val="Times New Roman"/>
        <family val="1"/>
      </rPr>
      <t>cheltuieli eligibile cu apa brută și/sau apa preluată din alt sistem, cantitatea cu preț în vigoare; (numai la fundamentarea prețului pentru serviciul de alimentare cu apă și/sau a prețului pentru producția de apă)</t>
    </r>
  </si>
  <si>
    <r>
      <t xml:space="preserve">- </t>
    </r>
    <r>
      <rPr>
        <sz val="11"/>
        <color theme="1"/>
        <rFont val="Times New Roman"/>
        <family val="1"/>
      </rPr>
      <t>pierderi totale aprobate de apă; (numai la fundamentarea prețului pentru activitatea de distribuție a apei)</t>
    </r>
  </si>
  <si>
    <r>
      <t xml:space="preserve">- </t>
    </r>
    <r>
      <rPr>
        <sz val="11"/>
        <color theme="1"/>
        <rFont val="Times New Roman"/>
        <family val="1"/>
      </rPr>
      <t>energie electrică tehnologică; cantitatea cu preț în vigoare</t>
    </r>
  </si>
  <si>
    <r>
      <t xml:space="preserve">- </t>
    </r>
    <r>
      <rPr>
        <sz val="11"/>
        <color theme="1"/>
        <rFont val="Times New Roman"/>
        <family val="1"/>
      </rPr>
      <t>materiale tehnologice pentru tratarea apei</t>
    </r>
  </si>
  <si>
    <r>
      <t xml:space="preserve">-  </t>
    </r>
    <r>
      <rPr>
        <sz val="11"/>
        <color theme="1"/>
        <rFont val="Times New Roman"/>
        <family val="1"/>
      </rPr>
      <t>alte cheltuieli materiale specifice</t>
    </r>
  </si>
  <si>
    <r>
      <t xml:space="preserve">- </t>
    </r>
    <r>
      <rPr>
        <sz val="11"/>
        <color theme="1"/>
        <rFont val="Times New Roman"/>
        <family val="1"/>
      </rPr>
      <t>materiale</t>
    </r>
  </si>
  <si>
    <r>
      <t xml:space="preserve">- </t>
    </r>
    <r>
      <rPr>
        <sz val="11"/>
        <color theme="1"/>
        <rFont val="Times New Roman"/>
        <family val="1"/>
      </rPr>
      <t>energie electrică sediu administrativ; cantitatea cu preț în vigoare</t>
    </r>
  </si>
  <si>
    <r>
      <t xml:space="preserve">-  </t>
    </r>
    <r>
      <rPr>
        <sz val="11"/>
        <color theme="1"/>
        <rFont val="Times New Roman"/>
        <family val="1"/>
      </rPr>
      <t>cheltuieli cu protecția mediului</t>
    </r>
  </si>
  <si>
    <r>
      <t xml:space="preserve">-  </t>
    </r>
    <r>
      <rPr>
        <sz val="11"/>
        <color theme="1"/>
        <rFont val="Times New Roman"/>
        <family val="1"/>
      </rPr>
      <t>amortizare anuală</t>
    </r>
  </si>
  <si>
    <r>
      <t xml:space="preserve">-  </t>
    </r>
    <r>
      <rPr>
        <sz val="11"/>
        <color theme="1"/>
        <rFont val="Times New Roman"/>
        <family val="1"/>
      </rPr>
      <t>redevență anuală</t>
    </r>
  </si>
  <si>
    <r>
      <t xml:space="preserve">-  </t>
    </r>
    <r>
      <rPr>
        <sz val="11"/>
        <color theme="1"/>
        <rFont val="Times New Roman"/>
        <family val="1"/>
      </rPr>
      <t>reparații în regie</t>
    </r>
  </si>
  <si>
    <r>
      <t xml:space="preserve">-  </t>
    </r>
    <r>
      <rPr>
        <sz val="11"/>
        <color theme="1"/>
        <rFont val="Times New Roman"/>
        <family val="1"/>
      </rPr>
      <t>reparații cu terții</t>
    </r>
  </si>
  <si>
    <r>
      <t xml:space="preserve">- </t>
    </r>
    <r>
      <rPr>
        <sz val="11"/>
        <color theme="1"/>
        <rFont val="Times New Roman"/>
        <family val="1"/>
      </rPr>
      <t>colaborări</t>
    </r>
  </si>
  <si>
    <r>
      <t xml:space="preserve">- </t>
    </r>
    <r>
      <rPr>
        <sz val="11"/>
        <color theme="1"/>
        <rFont val="Times New Roman"/>
        <family val="1"/>
      </rPr>
      <t>taxe și licențe</t>
    </r>
  </si>
  <si>
    <r>
      <t xml:space="preserve">- </t>
    </r>
    <r>
      <rPr>
        <sz val="11"/>
        <color theme="1"/>
        <rFont val="Times New Roman"/>
        <family val="1"/>
      </rPr>
      <t xml:space="preserve">comisioane și onorarii </t>
    </r>
  </si>
  <si>
    <r>
      <t xml:space="preserve">- </t>
    </r>
    <r>
      <rPr>
        <sz val="11"/>
        <color theme="1"/>
        <rFont val="Times New Roman"/>
        <family val="1"/>
      </rPr>
      <t>protocol, reclamă, publicitate</t>
    </r>
  </si>
  <si>
    <r>
      <t xml:space="preserve">- </t>
    </r>
    <r>
      <rPr>
        <sz val="11"/>
        <color theme="1"/>
        <rFont val="Times New Roman"/>
        <family val="1"/>
      </rPr>
      <t>poștă, telecomunicații</t>
    </r>
  </si>
  <si>
    <t>Cheltuieli de natura salarială, din care:</t>
  </si>
  <si>
    <r>
      <t xml:space="preserve">- </t>
    </r>
    <r>
      <rPr>
        <sz val="11"/>
        <color theme="1"/>
        <rFont val="Times New Roman"/>
        <family val="1"/>
      </rPr>
      <t>salarii</t>
    </r>
  </si>
  <si>
    <r>
      <t>- </t>
    </r>
    <r>
      <rPr>
        <sz val="11"/>
        <color theme="1"/>
        <rFont val="Times New Roman"/>
        <family val="1"/>
      </rPr>
      <t xml:space="preserve">contribuție asiguratorie pentru muncă </t>
    </r>
  </si>
  <si>
    <r>
      <t xml:space="preserve">- </t>
    </r>
    <r>
      <rPr>
        <sz val="11"/>
        <color theme="1"/>
        <rFont val="Times New Roman"/>
        <family val="1"/>
      </rPr>
      <t>contribuție la fondul pentru handicap</t>
    </r>
  </si>
  <si>
    <r>
      <t xml:space="preserve">- </t>
    </r>
    <r>
      <rPr>
        <sz val="11"/>
        <color theme="1"/>
        <rFont val="Times New Roman"/>
        <family val="1"/>
      </rPr>
      <t>alte drepturi asimilate salariilor</t>
    </r>
  </si>
  <si>
    <t>% / lei</t>
  </si>
  <si>
    <t>(*) În funcție de data la care se transmite solicitarea, perioada anterioară ultimelor 12 luni luată în calculul cheltuielilor trebuie să includă ultima lună pentru care este efectuată închiderea contabilă și este întocmită balanța de verificare, după cum urmează:</t>
  </si>
  <si>
    <t>- în cazul în care cererea de modificare a prețului/tarifului este transmisă înainte de data de 25 a lunii în curs, perioada ultimelor 12 luni se decalează cu cel mult 2 luni anterioare solicitării;</t>
  </si>
  <si>
    <t>- în cazul în care cererea de modificare a prețului/tarifului este transmisă după data de 25, inclusiv, a lunii în curs, perioada ultimelor 12 luni cuprinde cheltuielile din ultima lună anterioară solicitării.</t>
  </si>
  <si>
    <t>Completeaza date in Anexa 3a)</t>
  </si>
  <si>
    <t>”Preț (Pm=9/10)” se calculeza automat</t>
  </si>
  <si>
    <t>10 ”Cantitate livrata programată, inclusiv consum propriu (Q)” - este preluata automat, fiind egală cu "Apa livrată, din care"</t>
  </si>
  <si>
    <t>7 ”Fond de solidaritate (CExs%)” se va introduce valoarea procentuala propusa, valoarea in lei propusa fiind calcula automat</t>
  </si>
  <si>
    <t>6 ”Cota de dezvoltare (CTxd%)” se va introduce valoarea procentuala propusa, valoarea in lei propusa fiind calcula automat</t>
  </si>
  <si>
    <t>5. ”Profit (CT x r %)” se va introduce valoarea procentuala propusa, valoarea in lei propusa fiind calcula automat</t>
  </si>
  <si>
    <t>2.5 ”Cheltuieli financiare (CF)”  se va introduce valoarea propusa exprimată in lei</t>
  </si>
  <si>
    <t>- ”pierderi totale aprobate de apă; (numai la fundamentarea prețului pentru activitatea de distribuție a apei)” se va introduce valoarea propusa exprimată in lei</t>
  </si>
  <si>
    <t>- ”cheltuieli eligibile cu apa brută și/sau apa preluată din alt sistem, cantitatea cu preț în vigoare; (numai la fundamentarea prețului pentru serviciul de alimentare cu apă și/sau a prețului pentru producția de apă)” se va introduce valoarea propusa exprimată in lei</t>
  </si>
  <si>
    <t>VII ”Salariu mediu brut/salariat” - se va introduce valoarea propusă exprimata in lei</t>
  </si>
  <si>
    <t>VI - ”Număr salariați/serviciu sau activitate” se va introduce valoarea propusă exprimata in nr persoane</t>
  </si>
  <si>
    <t>V. -”energie consumata” - se va introduce valoarea propusă exprimata in Mwh</t>
  </si>
  <si>
    <t>IV.2 - ”pierderi de apa in reteaua de transport si/sau distributie”,  se va indroduce % propus, iar  valoarea  aferenta acestuia exprimată în mii m.c. se va calcula automat</t>
  </si>
  <si>
    <t>IV.1 - ”pierderi de apa tehnologice”,  se va indroduce % propus, iar  valoarea  aferenta acestuia exprimată în mii m.c. se va calcula automat</t>
  </si>
  <si>
    <t xml:space="preserve">IV - ”Pierderi totale reale de apa, din care” este calculata automat ca suma a (IV.1 - pierderi de apa tehnologice) si a (IV.2 - pierderi de apa in reteaua de transport si/sau distributie) ; </t>
  </si>
  <si>
    <t>III.2 - ”pierderi de apa in reteaua de transport si/sau distributie”, se va indroduce % propus, iar  valoarea  aferenta acestuia exprimată în mii m.c. se va calcula automat</t>
  </si>
  <si>
    <t>III.1 - ”pierderi de apa tehnologice”,  se va indroduce % propus, iar  valoarea  aferenta acestuia exprimată în mii m.c. se va calcula automat</t>
  </si>
  <si>
    <t>III - ”Pierderi totale aprobate de apa, din care” este calculata automat ca suma a (III.1 - pierderi de apa tehnologice) si a (III.2 - pierderi de apa in reteaua de transport si/sau distributie) ; valoarea procentuală va fi calculată automat</t>
  </si>
  <si>
    <t>II.2 -"rest consumatori, inclusiv consum propriu", se va introduce cantitatea propusă a fi livrata la restul consumatorilor, inclusiv consumul propriu, și va fi exprimată in m.c.</t>
  </si>
  <si>
    <t>II.1 -"Populatie", se va introduce cantitatea propusă a fi livrata la populatie, și va fi exprimată in  m.c.</t>
  </si>
  <si>
    <t>II - "Apa livrata, din care",  este calculata automat ca suma a (II.1 - populatie) si  (II.2 - rest consumatori, inclusiv consum propriu)</t>
  </si>
  <si>
    <t>I  - "Apa bruta cumparata  și/sau apă preluată din alt sistem " se va introduce cantitatea propusa exprimata in mii mc ;</t>
  </si>
  <si>
    <t>10 ”Cantitate livrata programata, inclusiv consum propriu (Q)” - este preluata automat, fiind egală cu (II Apa livrata, din care)</t>
  </si>
  <si>
    <t>8 ”Fond IID, exclusiv componentele din structura prețului evidențiate distinct” -  se va introduce valoarea realizată exprimată in lei</t>
  </si>
  <si>
    <t>7 ”Fond de solidaritate (CExs%)” se va introduce valoarea realizată exprimată in lei; valoarea procentuala se va calcula automat</t>
  </si>
  <si>
    <t>6 ”Cota de dezvoltare (CTxd%)” se va introduce valoarea realizată exprimată in lei; valoarea procentuala se va calcula automat</t>
  </si>
  <si>
    <t>5. ”Profit (CT x r %)” se va introduce valoarea realizată exprimată in lei; valoarea procentuala se va calcula automat</t>
  </si>
  <si>
    <t>2.5 ”Cheltuieli financiare (CF)”  se va introduce valoarea realizată exprimată in lei (CF0)</t>
  </si>
  <si>
    <t>- ”alte drepturi asimilate salariilor” - se va introduce valoarea realizată exprimată in lei</t>
  </si>
  <si>
    <t>-  ”contribuție la fondul pentru handicap”  se va introduce valoarea realizată exprimată in lei</t>
  </si>
  <si>
    <t>-  ”contribuție asiguratorie pentru muncă” - se va introduce valoarea realizată exprimată in lei</t>
  </si>
  <si>
    <t>- ”salarii” - se va introduce valoarea realizată exprimată in lei</t>
  </si>
  <si>
    <t>2.3 ”Alte cheltuieli materiale, exclusiv amenzi, penalități, despăgubiri, donații și sponsorizări”  se va introduce valoarea realizată exprimată in lei</t>
  </si>
  <si>
    <t>- ” poștă, telecomunicații” se va introduce valoarea realizată exprimată in lei</t>
  </si>
  <si>
    <t>-  ”protocol, reclamă, publicitate” se va introduce valoarea realizată exprimată in lei</t>
  </si>
  <si>
    <t>- ”comisioane și onorarii” se va introduce valoarea realizată exprimată in lei</t>
  </si>
  <si>
    <t>- ”taxe și licențe” se va introduce valoarea realizată exprimată in lei</t>
  </si>
  <si>
    <t>- ”colaborări” se va introduce valoarea realizată exprimată in lei</t>
  </si>
  <si>
    <t>-  ”reparații cu terții” se va introduce valoarea realizată exprimată in lei</t>
  </si>
  <si>
    <t>- ”reparații în regie” se va introduce valoarea realizată exprimată in lei</t>
  </si>
  <si>
    <t>- ” redevență anuală” se va introduce valoarea realizată exprimată in lei</t>
  </si>
  <si>
    <t>- ”amortizare anuală” se va introduce valoarea realizată exprimată in lei</t>
  </si>
  <si>
    <t>- ”cheltuieli cu protecția mediului” se va introduce valoarea realizată exprimată in lei</t>
  </si>
  <si>
    <t>- ”energie electrică sediu administrativ; cantitatea cu preț în vigoare” - se va introduce valoarea realizată exprimată in lei</t>
  </si>
  <si>
    <t>- ”materiale” se va introduce valoarea realizată exprimată in lei</t>
  </si>
  <si>
    <t>- ”alte cheltuieli materiale specifice” se va introduce valoarea realizată exprimată in lei</t>
  </si>
  <si>
    <t>- ”materiale tehnologice pentru tratarea apei” se va introduce valoarea realizată exprimată in lei</t>
  </si>
  <si>
    <t>- ” energie electrică tehnologică; cantitatea cu preț în vigoare” se va introduce valoarea realizată exprimată in lei</t>
  </si>
  <si>
    <t>- ”pierderi totale aprobate de apă; (numai la fundamentarea prețului pentru activitatea de distribuție a apei)” se va introduce valoarea realizată exprimată in lei</t>
  </si>
  <si>
    <t>- ”cheltuieli eligibile cu apa brută și/sau apa preluată din alt sistem, cantitatea cu preț în vigoare; (numai la fundamentarea prețului pentru serviciul de alimentare cu apă și/sau a prețului pentru producția de apă)” se va introduce valoarea realizată exprimată in lei</t>
  </si>
  <si>
    <t>VII ”Salariu mediu brut/salariat” - se va introduce valoarea realizată exprimata in lei</t>
  </si>
  <si>
    <t>VI - ”Număr salariați/serviciu sau activitate” se va introduce valoarea realizată exprimata in nr persoane</t>
  </si>
  <si>
    <t>V. -”energie consumata” - se va introduce valoarea realizată exprimata in Mwh</t>
  </si>
  <si>
    <t>IV.2 - ”pierderi de apa in reteaua de transport si/sau distributie”, se va indroduce  cantitatea realizata in ultimele 12 luni exprimata in mii mc ; valoarea % se va calcula automat</t>
  </si>
  <si>
    <t>IV.1 - ”pierderi de apa tehnologice”, se va indroduce  cantitatea exprimata in mii mc din fundamentarea  avizata/aprobata anterior; valoarea % se va calcula automat</t>
  </si>
  <si>
    <t>III.2 - ”pierderi de apa in reteaua de transport si/sau distributie”, se va indroduce % avizata/aprobata anterior;  valoarea  aferenta acestuia exprimată în mii m.c. se va calcula automat</t>
  </si>
  <si>
    <t>III.1 - ”pierderi de apa tehnologice”, se va indroduce % avizata/aprobata anterior, iar  valoarea  aferenta acestuia exprimată în mii m.c. se va calcula automat</t>
  </si>
  <si>
    <t>III - ”Pierderi totale aprobate de apa, din care” este calculata automat ca suma a (III.1 - pierderi de apa tehnologice) si a (III.2 - pierderi de apa in reteaua de transport si/sau distributie) ;</t>
  </si>
  <si>
    <t>II.2 -"rest consumatori, inclusiv consum propriu", se va introduce cantitatea realizată a fi livrata la restul consumatorilor, inclusiv consumul propriu, și va fi exprimată in m.c.</t>
  </si>
  <si>
    <t>II.1 -"Populatie", se va introduce cantitatea realizată a fi livrata la populatie, și va fi exprimată in  m.c.</t>
  </si>
  <si>
    <t>I  - "Apa bruta cumparata  și/sau apă preluată din alt sistem " este calculata automat ca suma a (II - Apa livrata, din care) și (III - Pierderi totale reale de apa, din care)</t>
  </si>
  <si>
    <t>Etapa 2- completarea  coloanei (*) Realizat în perioada ultimelor 12 luni încheiate contabil
- prin formularea "realizată" în cadrul formulărilor de mai jos, se va înțelege cantitatea realizată în perioada ultimelor 12 luni încheiate contabil</t>
  </si>
  <si>
    <t>10 ”Cantitate livrata programata , inclusiv consum propriu (Q)” - este preluata automat, fiind egală cu (II Apa livrata, din care)</t>
  </si>
  <si>
    <t>7 ”Fond de solidaritate (CExs%)” se va introduce valoarea avizata/aprobata anterior exprimata in % in celula D57 si cea exprimata valoric in lei in celula E57</t>
  </si>
  <si>
    <t>6 ”Cota de dezvoltare (CTxd%)” se va introduce valoarea avizata/aprobata anterior exprimata in % in celula D56 si cea exprimata valoric in lei in celula E56</t>
  </si>
  <si>
    <t>5. ”Profit (CT x r %)” se va introduce valoarea avizata/aprobata anterior exprimata in % in celula D55 si cea exprimata valoric in lei in celula E55</t>
  </si>
  <si>
    <t>2.4 ”Cheltuieli de natura salarială, din care:” se calculeaza automat ca suma a elementelor de mai jos:</t>
  </si>
  <si>
    <t>- ”- cheltuieli eligibile cu apa brută și/sau apa preluată din alt sistem, cantitatea cu preț în vigoare; (numai la fundamentarea prețului pentru serviciul de alimentare cu apă și/sau a prețului pentru producția de apă)” se va introduce valoarea avizata/aprobata anterior exprimată in lei</t>
  </si>
  <si>
    <t>IV.2 - ”pierderi de apa in reteaua de transport si/sau distributie”, se va indroduce  cantitatea exprimata in mii mc din fundamentarea  avizata/aprobata anterior; valoarea % se va calcula automat</t>
  </si>
  <si>
    <t>III.1 - ”pierderi de apa tehnologice”, se va indroduce % avizata/aprobata anterior;  valoarea  aferenta acestuia exprimată în mii m.c. se va calcula automat</t>
  </si>
  <si>
    <t>II.2 -"rest consumatori, inclusiv consum propriu", se va introduce cantitatea avizata/aprobata anterior a fi livrata la restul consumatorilor, inclusiv consumul propriu, și va fi exprimată in mii m.c.</t>
  </si>
  <si>
    <t>II.1 -"Populatie", se va introduce cantitatea avizata/aprobata anterior a fi livrata la populatie, și va fi exprimată in  mii m.c.</t>
  </si>
  <si>
    <t>I  - "Apa bruta cumparata  și/sau apă preluată din alt sistem " este calculata automat ca suma a (II - Apa livrata, din care) și (III - Pierderi totale de apa, din care)</t>
  </si>
  <si>
    <t>Etapa 1 - completarea  coloanei "Fundamentarea anterioară avizată/aprobată"</t>
  </si>
  <si>
    <t>3. se va completa coloana "Propus "</t>
  </si>
  <si>
    <t>2. Se va completa coloana "Realizat în perioada ultimelor 12 luni încheiate contabil"</t>
  </si>
  <si>
    <r>
      <t xml:space="preserve">Pentru a calcula aceste valori totale (lei), valorile unitare (lei/mc) se inmultesc cu valoarea mentionată  la </t>
    </r>
    <r>
      <rPr>
        <b/>
        <i/>
        <sz val="11"/>
        <color theme="1"/>
        <rFont val="Calibri"/>
        <family val="2"/>
        <scheme val="minor"/>
      </rPr>
      <t>VI - cantitatea de apa  livrata, inclusiv consum propriu ( mii mc)</t>
    </r>
    <r>
      <rPr>
        <sz val="11"/>
        <color theme="1"/>
        <rFont val="Calibri"/>
        <family val="2"/>
        <scheme val="minor"/>
      </rPr>
      <t xml:space="preserve">;  </t>
    </r>
  </si>
  <si>
    <t>1. se va completa coloana "Fundamentarea anterioara avizată/aprobată" ; acestea valori totale (lei) sunt relaționate la valorile unitare (lei/mc) din tabelul cu structura tarifului care însotește ultimul aviz/decizie referitoare la prețul avizat/aprobat;</t>
  </si>
  <si>
    <t>-  coloana ”Pondere în preț modificat” se calculează automat, pe masura completării datelor din coloana ”Propus”</t>
  </si>
  <si>
    <t>- se vor completa doar celulele cu fond alb goale din coloanele "Fundamentarea anterioara avizată/aprobată" , "Realizat în perioada ultimelor 12 luni încheiate contabil" și "Propus "</t>
  </si>
  <si>
    <t>- Scopul acestui fisier excel este acela de va oferi un instrument de organizare a datelor si de calcul prelimiar al pretului apei in conformitate cu procedura de modificare din  Ordinul 65/2007, cu modificările și completările ulterioare</t>
  </si>
  <si>
    <t>Instructiuni de utilizare si completare a fisierului excel - Anexa 3a)</t>
  </si>
  <si>
    <t>Anexa nr. 3b) la metodologie</t>
  </si>
  <si>
    <t>pentru modificarea tarifelor la canalizare</t>
  </si>
  <si>
    <t>Realizat în perioada ultimelor 12 luni încheiate contabil (*)</t>
  </si>
  <si>
    <t>Propus</t>
  </si>
  <si>
    <t>Pondere în tarif modificat (%)</t>
  </si>
  <si>
    <t>- în cazul în care cererea de modificare a prețului/tarifului este transmisă după data de 25, inclusiv, a lunii în curs inclusiv, perioada ultimelor 12 luni cuprinde cheltuielile din ultima lună anterioară solicitării.</t>
  </si>
  <si>
    <t>Completeaza date in Anexa 3b)</t>
  </si>
  <si>
    <t>10 ”Cantitate procesată programata, inclusiv din consum propriu (Qm)” - este preluata automat, fiind egală cu "Apă uzată și meteorică procesată, din care:"</t>
  </si>
  <si>
    <t>9 ”Valoare totală (Vm=4+5+6+7+8)”  se calculeaza automat in funcție de valorile introduse anterior</t>
  </si>
  <si>
    <t>7 ”Fond de solidaritate (CExs%)” se va introduce valoarea procentuala propusa, valoarea in lei propusa se va calculata automat</t>
  </si>
  <si>
    <t>6 ”Cota de dezvoltare (CTxd%)” se va introduce valoarea procentuala propusa, valoarea in lei propusa se va calculata automat</t>
  </si>
  <si>
    <t>5. ”Profit (CT x r %)” se va introduce valoarea prcentuala procentul programat, valoarea in lei propusa se va calculata automat</t>
  </si>
  <si>
    <t xml:space="preserve">3 ”Cheltuieli de exploatare (CE=1+2.1+2.2+2.3+2.4)” se calculeaza automat in funcție de valorile introduse anterior </t>
  </si>
  <si>
    <t>2.5 ”Cheltuieli financiare (CF)”  este preluată automat, fiind egala cu Cheltuielile financiare din Fundamentarea anterioara avizată/aprobată (CF0)</t>
  </si>
  <si>
    <t>V. ”Salariu mediu brut/salariat” - se va introduce valoarea realizată exprimata in lei</t>
  </si>
  <si>
    <t>IV. - ”Număr salariați/serviciu sau activitate” se va introduce valoarea propusa exprimata in nr persoane</t>
  </si>
  <si>
    <t>III. -”energie consumata” - se va introduce valoarea propusă exprimata in Mwh</t>
  </si>
  <si>
    <t>II.2 - ”rest consumatori, inclusiv din consum propriu”, se va indroduce cantitatea propusa, exprimată în mii m.c.;</t>
  </si>
  <si>
    <t>II.1 - "Populatie", se va indroduce cantitatea propusa, exprimată în mii m.c. ;</t>
  </si>
  <si>
    <t>I.2 -"rest consumatori, inclusiv consum propriu", se va introduce cantitatea livrata propusa  la restul consumatorilor, inclusiv consumul propriu, și va fi exprimată in mii m.c.</t>
  </si>
  <si>
    <t>I.1 -"Populatie", se va introduce cantitatea propusa  la populatie, și va fi exprimată in mii m.c.</t>
  </si>
  <si>
    <t>I - "Apa livrata din care",  este calculata automat ca suma a (I.1 - populatie) si  (I.2 - rest consumatori, inclusiv consum propriu)</t>
  </si>
  <si>
    <t>10 ”Cantitate procesată programata, inclusiv din consum propriu (Q)” - este preluata automat, fiind egală cu (Apă uzată și meteorică procesată, din care:)</t>
  </si>
  <si>
    <t xml:space="preserve">2.5 ”Cheltuieli financiare (CF)”  se va introduce valoarea realizată exprimată in lei </t>
  </si>
  <si>
    <t>- ” cheltuieli cu contribuția pentru primirea apelor uzate în resursele de apă (suspensii)” se va introduce valoarea realizată exprimată in lei</t>
  </si>
  <si>
    <t>- ”materiale tehnologice” se va introduce valoarea realizată exprimată in lei</t>
  </si>
  <si>
    <t>- ”energie electrică tehnologică; cantitatea cu preț în vigoare” se va introduce valoarea realizată exprimată in lei</t>
  </si>
  <si>
    <t>IV. - ”Număr salariați/serviciu sau activitate” se va introduce valoarea realizată exprimata in nr persoane</t>
  </si>
  <si>
    <t>III. -”energie consumata” - se va introduce valoarea realizată exprimata in Mwh</t>
  </si>
  <si>
    <t>II.2 - ”rest consumatori, inclusiv din consum propriu”, se va indroduce cantitatea realizată, exprimată în mii m.c. ;</t>
  </si>
  <si>
    <t>II.1 - "Populatie", se va indroduce cantitatea realizată, exprimată în mii m.c. ;</t>
  </si>
  <si>
    <t>I.2 -"rest consumatori, inclusiv consum propriu", se va introduce cantitatea livrata realizată la restul consumatorilor, inclusiv consumul propriu, și va fi exprimată in mii m.c.</t>
  </si>
  <si>
    <t>I.1 -"Populatie", se va introduce cantitatea livrata realizată la populatie, și va fi exprimată in mii m.c.</t>
  </si>
  <si>
    <t>Etapa 2- completarea  coloanei (*) Realizat în perioada ultimelor 12 luni încheiate contabil
- prin formularea "realizată" în cadrul formulărilor de mai jos, se va înțelege cantitatea realizată în perioada ultimelor 12 luni încheiate contabil"</t>
  </si>
  <si>
    <t>7 ”Fond de solidaritate (CExs%)” se va introduce valoarea avizata/aprobata anterior exprimată in lei; valoarea procentuala se va calcula automat</t>
  </si>
  <si>
    <t>6 ”Cota de dezvoltare (CTxd%)” se va introduce valoarea avizata/aprobata anterior exprimată in lei; valoarea procentuala se va calcula automat</t>
  </si>
  <si>
    <t>5. ”Profit (CT x r %)” se va introduce valoarea avizata/aprobata anterior exprimată in lei; valoarea procentuala se va calcula automat</t>
  </si>
  <si>
    <t xml:space="preserve">2.5 ”Cheltuieli financiare (CF)”  se va introduce valoarea avizata/aprobata anterior exprimată in lei </t>
  </si>
  <si>
    <t>II.2 - ”rest consumatori, inclusiv din consum propriu”, se va indroduce cantitatea avizata/aprobata anterior, exprimată în mii m.c.; valoare  procentuală a acesteia se va calcula automat</t>
  </si>
  <si>
    <t>2. se va comleta coloana "(*) Realizat în perioada ultimelor 12 luni încheiate contabil"</t>
  </si>
  <si>
    <r>
      <t xml:space="preserve">Pentru a calcula aceste valori totale (lei), valorile unitare (lei/mc) se inmultesc cu valoarea mentionată  in avizul/decizia anterioara la VI </t>
    </r>
    <r>
      <rPr>
        <b/>
        <i/>
        <sz val="11"/>
        <color theme="1"/>
        <rFont val="Calibri"/>
        <family val="2"/>
        <scheme val="minor"/>
      </rPr>
      <t>Cantitate procesată, inclusiv din consum propriu (Q)</t>
    </r>
    <r>
      <rPr>
        <sz val="11"/>
        <color theme="1"/>
        <rFont val="Calibri"/>
        <family val="2"/>
        <scheme val="minor"/>
      </rPr>
      <t xml:space="preserve">;  </t>
    </r>
  </si>
  <si>
    <t>1. se va completa coloana "Fundamentarea anterioara avizată/aprobată" ; acestea valori totale (lei) sunt relaționate la valorile unitare (lei/mc) din tabelul cu structura tarifului care însotește ultimul aviz/decizie referitoare la tariful avizat/aprobat;</t>
  </si>
  <si>
    <t>- se vor completa doar celulele cu fond alb goale din coloanele "Fundamentarea anterioara avizată/aprobată", " Realizat în perioada ultimelor 12 luni încheiate contabil*" și "Propus "</t>
  </si>
  <si>
    <t>Instructiuni de utilizare si completare a fisierului excel - Anexa 3b)</t>
  </si>
  <si>
    <t>10 ”Cantitate procesată programată, inclusiv din consum propriu (Q0)” - este preluata automat, fiind egală cu (Apă uzată și meteorică procesată, din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</si>
</sst>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2"/>
      <color theme="1"/>
      <name val="Times New Roman"/>
      <family val="1"/>
    </font>
    <font>
      <i/>
      <sz val="12"/>
      <color theme="1"/>
      <name val="Times New Roman"/>
      <family val="1"/>
    </font>
    <font>
      <sz val="12"/>
      <color rgb="FF000000"/>
      <name val="Times New Roman"/>
      <family val="1"/>
    </font>
    <font>
      <sz val="7"/>
      <color rgb="FF000000"/>
      <name val="Times New Roman"/>
      <family val="1"/>
    </font>
    <font>
      <b/>
      <sz val="12"/>
      <color theme="1"/>
      <name val="Times New Roman"/>
      <family val="1"/>
    </font>
    <font>
      <vertAlign val="superscript"/>
      <sz val="11"/>
      <color theme="1"/>
      <name val="Calibri"/>
      <family val="2"/>
      <scheme val="minor"/>
    </font>
    <font>
      <u/>
      <sz val="11"/>
      <color theme="10"/>
      <name val="Calibri"/>
      <family val="2"/>
    </font>
    <font>
      <b/>
      <sz val="14"/>
      <color theme="1"/>
      <name val="Calibri"/>
      <family val="2"/>
      <scheme val="minor"/>
    </font>
    <font>
      <sz val="11"/>
      <color theme="1"/>
      <name val="Times New Roman"/>
      <family val="1"/>
    </font>
    <font>
      <vertAlign val="subscript"/>
      <sz val="11"/>
      <color theme="1"/>
      <name val="Times New Roman"/>
      <family val="1"/>
    </font>
    <font>
      <b/>
      <sz val="10"/>
      <color theme="1"/>
      <name val="Calibri"/>
      <family val="2"/>
      <scheme val="minor"/>
    </font>
    <font>
      <vertAlign val="subscript"/>
      <sz val="11"/>
      <color theme="1"/>
      <name val="Calibri"/>
      <family val="2"/>
      <scheme val="minor"/>
    </font>
    <font>
      <b/>
      <i/>
      <sz val="11"/>
      <color theme="1"/>
      <name val="Calibri"/>
      <family val="2"/>
      <scheme val="minor"/>
    </font>
    <font>
      <i/>
      <sz val="11"/>
      <color theme="1"/>
      <name val="Times New Roman"/>
      <family val="1"/>
    </font>
    <font>
      <sz val="11"/>
      <color rgb="FF000000"/>
      <name val="Times New Roman"/>
      <family val="1"/>
    </font>
    <font>
      <b/>
      <sz val="11"/>
      <color theme="1"/>
      <name val="Times New Roman"/>
      <family val="1"/>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3"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196">
    <xf numFmtId="0" fontId="0" fillId="0" borderId="0" xfId="0"/>
    <xf numFmtId="0" fontId="2" fillId="0" borderId="0" xfId="0" applyFont="1" applyAlignment="1">
      <alignment horizontal="left"/>
    </xf>
    <xf numFmtId="0" fontId="0" fillId="0" borderId="0" xfId="0" applyAlignment="1">
      <alignment horizontal="left"/>
    </xf>
    <xf numFmtId="0" fontId="2" fillId="0" borderId="1" xfId="0" applyFont="1" applyBorder="1" applyAlignment="1">
      <alignment horizontal="center" vertical="top" wrapText="1"/>
    </xf>
    <xf numFmtId="49" fontId="2" fillId="0" borderId="1" xfId="0" applyNumberFormat="1" applyFont="1" applyBorder="1" applyAlignment="1">
      <alignment wrapText="1"/>
    </xf>
    <xf numFmtId="49" fontId="2" fillId="0" borderId="2" xfId="0" applyNumberFormat="1" applyFont="1" applyBorder="1" applyAlignment="1">
      <alignment wrapText="1"/>
    </xf>
    <xf numFmtId="49" fontId="4" fillId="0" borderId="1" xfId="0" applyNumberFormat="1" applyFont="1" applyBorder="1" applyAlignment="1">
      <alignment horizontal="left" wrapText="1" indent="5"/>
    </xf>
    <xf numFmtId="4" fontId="2" fillId="0" borderId="1" xfId="0" applyNumberFormat="1" applyFont="1" applyBorder="1" applyAlignment="1">
      <alignment horizontal="center" vertical="top" wrapText="1"/>
    </xf>
    <xf numFmtId="10" fontId="2" fillId="2" borderId="3" xfId="0" applyNumberFormat="1" applyFont="1" applyFill="1" applyBorder="1" applyAlignment="1">
      <alignment horizontal="right" wrapText="1"/>
    </xf>
    <xf numFmtId="4" fontId="0" fillId="0" borderId="0" xfId="0" applyNumberFormat="1" applyAlignment="1">
      <alignment horizontal="right"/>
    </xf>
    <xf numFmtId="4" fontId="2" fillId="2" borderId="1" xfId="0" applyNumberFormat="1" applyFont="1" applyFill="1" applyBorder="1" applyAlignment="1">
      <alignment horizontal="right" vertical="top" wrapText="1"/>
    </xf>
    <xf numFmtId="4" fontId="6" fillId="2" borderId="1" xfId="0" applyNumberFormat="1" applyFont="1" applyFill="1" applyBorder="1" applyAlignment="1">
      <alignment horizontal="right" vertical="top" wrapText="1"/>
    </xf>
    <xf numFmtId="10" fontId="2" fillId="2" borderId="1" xfId="0" applyNumberFormat="1" applyFont="1" applyFill="1" applyBorder="1" applyAlignment="1">
      <alignment horizontal="center" vertical="top" wrapText="1"/>
    </xf>
    <xf numFmtId="49" fontId="0" fillId="0" borderId="0" xfId="0" applyNumberFormat="1" applyAlignment="1">
      <alignment wrapText="1"/>
    </xf>
    <xf numFmtId="0" fontId="0" fillId="0" borderId="0" xfId="0" applyAlignment="1">
      <alignment wrapText="1"/>
    </xf>
    <xf numFmtId="49" fontId="4" fillId="0" borderId="2" xfId="0" applyNumberFormat="1" applyFont="1" applyBorder="1" applyAlignment="1">
      <alignment horizontal="left" wrapText="1" indent="4"/>
    </xf>
    <xf numFmtId="49" fontId="4" fillId="0" borderId="2" xfId="0" applyNumberFormat="1" applyFont="1" applyBorder="1" applyAlignment="1">
      <alignment horizontal="left" wrapText="1" indent="5"/>
    </xf>
    <xf numFmtId="49" fontId="0" fillId="2" borderId="0" xfId="0" applyNumberFormat="1" applyFill="1" applyAlignment="1">
      <alignment wrapText="1"/>
    </xf>
    <xf numFmtId="49" fontId="1" fillId="0" borderId="0" xfId="0" applyNumberFormat="1" applyFont="1" applyAlignment="1">
      <alignment wrapText="1"/>
    </xf>
    <xf numFmtId="49" fontId="2" fillId="2" borderId="2" xfId="0" applyNumberFormat="1" applyFont="1" applyFill="1" applyBorder="1" applyAlignment="1">
      <alignment wrapText="1"/>
    </xf>
    <xf numFmtId="49" fontId="2" fillId="0" borderId="2" xfId="0" applyNumberFormat="1" applyFont="1" applyBorder="1" applyAlignment="1">
      <alignment horizontal="left" wrapText="1" indent="5"/>
    </xf>
    <xf numFmtId="49" fontId="2" fillId="0" borderId="0" xfId="0" applyNumberFormat="1" applyFont="1" applyAlignment="1">
      <alignment wrapText="1"/>
    </xf>
    <xf numFmtId="0" fontId="2" fillId="0" borderId="0" xfId="0" applyFont="1" applyAlignment="1">
      <alignment horizontal="center" vertical="top" wrapText="1"/>
    </xf>
    <xf numFmtId="49" fontId="4" fillId="0" borderId="0" xfId="0" applyNumberFormat="1" applyFont="1" applyAlignment="1">
      <alignment horizontal="left" wrapText="1" indent="5"/>
    </xf>
    <xf numFmtId="49" fontId="4" fillId="0" borderId="0" xfId="0" applyNumberFormat="1" applyFont="1" applyAlignment="1">
      <alignment wrapText="1"/>
    </xf>
    <xf numFmtId="49" fontId="2" fillId="2" borderId="5" xfId="0" applyNumberFormat="1" applyFont="1" applyFill="1" applyBorder="1" applyAlignment="1">
      <alignment wrapText="1"/>
    </xf>
    <xf numFmtId="49" fontId="2" fillId="0" borderId="5" xfId="0" applyNumberFormat="1" applyFont="1" applyBorder="1" applyAlignment="1">
      <alignment vertical="top" wrapText="1"/>
    </xf>
    <xf numFmtId="49" fontId="2" fillId="2" borderId="5" xfId="0" applyNumberFormat="1" applyFont="1" applyFill="1" applyBorder="1" applyAlignment="1">
      <alignment vertical="top" wrapText="1"/>
    </xf>
    <xf numFmtId="49" fontId="4" fillId="0" borderId="2" xfId="0" applyNumberFormat="1" applyFont="1" applyBorder="1" applyAlignment="1">
      <alignment horizontal="left" vertical="top" wrapText="1" indent="4"/>
    </xf>
    <xf numFmtId="49" fontId="4" fillId="2" borderId="1" xfId="0" applyNumberFormat="1" applyFont="1" applyFill="1" applyBorder="1" applyAlignment="1">
      <alignment horizontal="left" wrapText="1" indent="4"/>
    </xf>
    <xf numFmtId="49" fontId="2" fillId="0" borderId="0" xfId="0" applyNumberFormat="1" applyFont="1" applyAlignment="1">
      <alignment vertical="top" wrapText="1"/>
    </xf>
    <xf numFmtId="49" fontId="4" fillId="0" borderId="0" xfId="0" applyNumberFormat="1" applyFont="1" applyAlignment="1">
      <alignment vertical="top" wrapText="1"/>
    </xf>
    <xf numFmtId="10" fontId="2" fillId="0" borderId="0" xfId="0" applyNumberFormat="1" applyFont="1" applyAlignment="1">
      <alignment horizontal="center" wrapText="1"/>
    </xf>
    <xf numFmtId="49" fontId="2" fillId="2" borderId="1" xfId="0" applyNumberFormat="1" applyFont="1" applyFill="1" applyBorder="1" applyAlignment="1">
      <alignment wrapText="1"/>
    </xf>
    <xf numFmtId="10" fontId="2" fillId="0" borderId="0" xfId="0" applyNumberFormat="1" applyFont="1" applyAlignment="1">
      <alignment wrapText="1"/>
    </xf>
    <xf numFmtId="49" fontId="2" fillId="2" borderId="4" xfId="0" applyNumberFormat="1" applyFont="1" applyFill="1" applyBorder="1" applyAlignment="1">
      <alignment wrapText="1"/>
    </xf>
    <xf numFmtId="4" fontId="2" fillId="0" borderId="1" xfId="0" applyNumberFormat="1" applyFont="1" applyBorder="1" applyAlignment="1" applyProtection="1">
      <alignment horizontal="right" vertical="top" wrapText="1"/>
      <protection locked="0"/>
    </xf>
    <xf numFmtId="10" fontId="2" fillId="0" borderId="1" xfId="0" applyNumberFormat="1" applyFont="1" applyBorder="1" applyAlignment="1">
      <alignment horizontal="center" wrapText="1"/>
    </xf>
    <xf numFmtId="10" fontId="2" fillId="0" borderId="1" xfId="0" applyNumberFormat="1" applyFont="1" applyBorder="1" applyAlignment="1" applyProtection="1">
      <alignment wrapText="1"/>
      <protection locked="0"/>
    </xf>
    <xf numFmtId="0" fontId="9" fillId="0" borderId="0" xfId="0" applyFont="1" applyAlignment="1">
      <alignment horizontal="center" wrapText="1"/>
    </xf>
    <xf numFmtId="49" fontId="1" fillId="0" borderId="0" xfId="0" applyNumberFormat="1" applyFont="1" applyAlignment="1">
      <alignment horizont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2" fontId="0" fillId="0" borderId="0" xfId="0" applyNumberFormat="1"/>
    <xf numFmtId="49" fontId="4" fillId="0" borderId="7" xfId="0" applyNumberFormat="1" applyFont="1" applyBorder="1" applyAlignment="1">
      <alignment horizontal="left" vertical="center" wrapText="1" indent="5"/>
    </xf>
    <xf numFmtId="10" fontId="2" fillId="0" borderId="3" xfId="0" applyNumberFormat="1" applyFont="1" applyBorder="1" applyAlignment="1" applyProtection="1">
      <alignment horizontal="right" wrapText="1"/>
      <protection locked="0"/>
    </xf>
    <xf numFmtId="49" fontId="2" fillId="0" borderId="1" xfId="0" applyNumberFormat="1" applyFont="1" applyBorder="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xf numFmtId="4" fontId="0" fillId="0" borderId="0" xfId="0" applyNumberFormat="1"/>
    <xf numFmtId="0" fontId="8" fillId="0" borderId="0" xfId="1" applyAlignment="1" applyProtection="1"/>
    <xf numFmtId="0" fontId="8" fillId="0" borderId="0" xfId="1" applyAlignment="1" applyProtection="1">
      <alignment horizontal="center"/>
    </xf>
    <xf numFmtId="4" fontId="2" fillId="2" borderId="1" xfId="0" applyNumberFormat="1" applyFont="1" applyFill="1" applyBorder="1" applyAlignment="1">
      <alignment horizontal="center" vertical="top" wrapText="1"/>
    </xf>
    <xf numFmtId="4" fontId="2" fillId="0" borderId="1" xfId="0" applyNumberFormat="1" applyFont="1" applyBorder="1" applyAlignment="1" applyProtection="1">
      <alignment horizontal="center" vertical="top" wrapText="1"/>
      <protection locked="0"/>
    </xf>
    <xf numFmtId="4" fontId="6" fillId="2" borderId="1" xfId="0" applyNumberFormat="1" applyFont="1" applyFill="1" applyBorder="1" applyAlignment="1">
      <alignment horizontal="center" vertical="top" wrapText="1"/>
    </xf>
    <xf numFmtId="49" fontId="4" fillId="0" borderId="1" xfId="0" applyNumberFormat="1" applyFont="1" applyBorder="1" applyAlignment="1">
      <alignment horizontal="left" wrapText="1" indent="2"/>
    </xf>
    <xf numFmtId="49" fontId="0" fillId="0" borderId="0" xfId="0" applyNumberFormat="1"/>
    <xf numFmtId="0" fontId="8" fillId="0" borderId="0" xfId="1" applyAlignment="1" applyProtection="1">
      <alignment horizontal="center" wrapText="1"/>
    </xf>
    <xf numFmtId="10" fontId="0" fillId="3" borderId="8" xfId="0" applyNumberFormat="1" applyFill="1" applyBorder="1" applyProtection="1">
      <protection locked="0"/>
    </xf>
    <xf numFmtId="0" fontId="2"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wrapText="1"/>
    </xf>
    <xf numFmtId="4" fontId="2" fillId="0" borderId="1" xfId="0" applyNumberFormat="1" applyFont="1" applyBorder="1" applyAlignment="1">
      <alignment horizontal="center" wrapText="1"/>
    </xf>
    <xf numFmtId="10" fontId="2" fillId="2" borderId="3" xfId="0" applyNumberFormat="1" applyFont="1" applyFill="1" applyBorder="1" applyAlignment="1">
      <alignment horizontal="center" wrapText="1"/>
    </xf>
    <xf numFmtId="10" fontId="4" fillId="0" borderId="1" xfId="0" applyNumberFormat="1" applyFont="1" applyBorder="1" applyAlignment="1" applyProtection="1">
      <alignment horizontal="center" wrapText="1"/>
      <protection locked="0"/>
    </xf>
    <xf numFmtId="10" fontId="4" fillId="0" borderId="1" xfId="0" applyNumberFormat="1" applyFont="1" applyBorder="1" applyAlignment="1">
      <alignment horizontal="center" wrapText="1"/>
    </xf>
    <xf numFmtId="10" fontId="1" fillId="0" borderId="1" xfId="0" applyNumberFormat="1" applyFont="1" applyBorder="1" applyAlignment="1">
      <alignment horizontal="center"/>
    </xf>
    <xf numFmtId="2" fontId="0" fillId="0" borderId="1" xfId="0" applyNumberFormat="1" applyBorder="1"/>
    <xf numFmtId="0" fontId="0" fillId="3" borderId="3" xfId="0" applyFill="1" applyBorder="1"/>
    <xf numFmtId="49" fontId="0" fillId="3" borderId="0" xfId="0" applyNumberFormat="1" applyFill="1" applyAlignment="1">
      <alignment horizontal="left" wrapText="1" indent="3"/>
    </xf>
    <xf numFmtId="49" fontId="0" fillId="0" borderId="0" xfId="0" applyNumberFormat="1" applyAlignment="1">
      <alignment horizontal="left" wrapText="1" indent="3"/>
    </xf>
    <xf numFmtId="49" fontId="0" fillId="0" borderId="0" xfId="0" applyNumberFormat="1" applyAlignment="1">
      <alignment horizontal="left" wrapText="1" indent="1"/>
    </xf>
    <xf numFmtId="49" fontId="9" fillId="0" borderId="0" xfId="0" applyNumberFormat="1" applyFont="1" applyAlignment="1">
      <alignment horizontal="center" wrapText="1"/>
    </xf>
    <xf numFmtId="49" fontId="1" fillId="4" borderId="0" xfId="0" applyNumberFormat="1" applyFont="1" applyFill="1" applyAlignment="1">
      <alignment horizontal="left" wrapText="1"/>
    </xf>
    <xf numFmtId="49" fontId="0" fillId="3" borderId="0" xfId="0" applyNumberFormat="1" applyFill="1" applyAlignment="1">
      <alignment wrapText="1"/>
    </xf>
    <xf numFmtId="49" fontId="4" fillId="0" borderId="1" xfId="0" applyNumberFormat="1" applyFont="1" applyBorder="1" applyAlignment="1">
      <alignment horizontal="left" wrapText="1" indent="4"/>
    </xf>
    <xf numFmtId="0" fontId="3" fillId="0" borderId="0" xfId="0" applyFont="1"/>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4" fontId="2" fillId="2" borderId="7" xfId="0" applyNumberFormat="1" applyFont="1" applyFill="1" applyBorder="1" applyAlignment="1">
      <alignment horizontal="center" vertical="top" wrapText="1"/>
    </xf>
    <xf numFmtId="10" fontId="2" fillId="2" borderId="7" xfId="0" applyNumberFormat="1" applyFont="1" applyFill="1" applyBorder="1" applyAlignment="1">
      <alignment horizontal="center" vertical="top" wrapText="1"/>
    </xf>
    <xf numFmtId="49" fontId="4" fillId="0" borderId="7" xfId="0" applyNumberFormat="1" applyFont="1" applyBorder="1" applyAlignment="1">
      <alignment horizontal="left" wrapText="1" indent="5"/>
    </xf>
    <xf numFmtId="10" fontId="4" fillId="0" borderId="7" xfId="0" applyNumberFormat="1" applyFont="1" applyBorder="1" applyAlignment="1">
      <alignment horizontal="left" wrapText="1" indent="5"/>
    </xf>
    <xf numFmtId="49" fontId="2" fillId="0" borderId="7" xfId="0" applyNumberFormat="1" applyFont="1" applyBorder="1" applyAlignment="1">
      <alignment wrapText="1"/>
    </xf>
    <xf numFmtId="0" fontId="0" fillId="3" borderId="9" xfId="0" applyFill="1" applyBorder="1"/>
    <xf numFmtId="0" fontId="10" fillId="0" borderId="0" xfId="0" applyFont="1"/>
    <xf numFmtId="0" fontId="10" fillId="0" borderId="1" xfId="0" applyFont="1" applyBorder="1" applyAlignment="1">
      <alignment horizontal="center" vertical="top" wrapText="1"/>
    </xf>
    <xf numFmtId="49" fontId="10" fillId="0" borderId="2" xfId="0" applyNumberFormat="1" applyFont="1" applyBorder="1" applyAlignment="1">
      <alignment horizontal="center" vertical="top" wrapText="1"/>
    </xf>
    <xf numFmtId="49" fontId="10" fillId="0" borderId="2" xfId="0" applyNumberFormat="1" applyFont="1" applyBorder="1" applyAlignment="1">
      <alignment wrapText="1"/>
    </xf>
    <xf numFmtId="49" fontId="16" fillId="0" borderId="2" xfId="0" applyNumberFormat="1" applyFont="1" applyBorder="1" applyAlignment="1">
      <alignment horizontal="left" wrapText="1" indent="2"/>
    </xf>
    <xf numFmtId="4" fontId="10" fillId="2" borderId="2" xfId="0" applyNumberFormat="1" applyFont="1" applyFill="1" applyBorder="1" applyAlignment="1">
      <alignment horizontal="center" vertical="top" wrapText="1"/>
    </xf>
    <xf numFmtId="10" fontId="10" fillId="2" borderId="1" xfId="0" applyNumberFormat="1" applyFont="1" applyFill="1" applyBorder="1" applyAlignment="1">
      <alignment horizontal="center" wrapText="1"/>
    </xf>
    <xf numFmtId="4" fontId="10" fillId="2" borderId="1" xfId="0" applyNumberFormat="1" applyFont="1" applyFill="1" applyBorder="1" applyAlignment="1">
      <alignment horizontal="center" vertical="top" wrapText="1"/>
    </xf>
    <xf numFmtId="0" fontId="10" fillId="2" borderId="1" xfId="0" applyFont="1" applyFill="1" applyBorder="1" applyAlignment="1">
      <alignment horizontal="center" vertical="top" wrapText="1"/>
    </xf>
    <xf numFmtId="4" fontId="10" fillId="0" borderId="1" xfId="0" applyNumberFormat="1" applyFont="1" applyBorder="1" applyAlignment="1" applyProtection="1">
      <alignment horizontal="center" vertical="top" wrapText="1"/>
      <protection locked="0"/>
    </xf>
    <xf numFmtId="10" fontId="10" fillId="2" borderId="1" xfId="0" applyNumberFormat="1" applyFont="1" applyFill="1" applyBorder="1" applyAlignment="1">
      <alignment horizontal="center" vertical="top" wrapText="1"/>
    </xf>
    <xf numFmtId="49" fontId="10" fillId="0" borderId="2" xfId="0" applyNumberFormat="1" applyFont="1" applyBorder="1" applyAlignment="1">
      <alignment vertical="top" wrapText="1"/>
    </xf>
    <xf numFmtId="49" fontId="16" fillId="0" borderId="2" xfId="0" applyNumberFormat="1" applyFont="1" applyBorder="1" applyAlignment="1">
      <alignment horizontal="left" vertical="top" wrapText="1" indent="2"/>
    </xf>
    <xf numFmtId="10" fontId="0" fillId="0" borderId="0" xfId="0" applyNumberFormat="1" applyProtection="1">
      <protection locked="0"/>
    </xf>
    <xf numFmtId="4" fontId="10" fillId="2" borderId="2" xfId="0" applyNumberFormat="1" applyFont="1" applyFill="1" applyBorder="1" applyAlignment="1">
      <alignment vertical="top" wrapText="1"/>
    </xf>
    <xf numFmtId="49" fontId="10" fillId="0" borderId="1" xfId="0" applyNumberFormat="1" applyFont="1" applyBorder="1" applyAlignment="1">
      <alignment wrapText="1"/>
    </xf>
    <xf numFmtId="4" fontId="10" fillId="0" borderId="1" xfId="0" applyNumberFormat="1" applyFont="1" applyBorder="1" applyAlignment="1" applyProtection="1">
      <alignment vertical="top" wrapText="1"/>
      <protection locked="0"/>
    </xf>
    <xf numFmtId="10" fontId="10" fillId="0" borderId="1" xfId="0" applyNumberFormat="1" applyFont="1" applyBorder="1" applyAlignment="1" applyProtection="1">
      <alignment wrapText="1"/>
      <protection locked="0"/>
    </xf>
    <xf numFmtId="10" fontId="0" fillId="0" borderId="0" xfId="0" applyNumberFormat="1"/>
    <xf numFmtId="49" fontId="2" fillId="0" borderId="1" xfId="0" applyNumberFormat="1" applyFont="1" applyBorder="1" applyAlignment="1">
      <alignment horizontal="center" vertical="top" wrapText="1"/>
    </xf>
    <xf numFmtId="49" fontId="2" fillId="0" borderId="1" xfId="0" applyNumberFormat="1" applyFont="1" applyBorder="1" applyAlignment="1">
      <alignment horizontal="left" wrapText="1" indent="1"/>
    </xf>
    <xf numFmtId="49" fontId="4" fillId="0" borderId="1" xfId="0" applyNumberFormat="1" applyFont="1" applyBorder="1" applyAlignment="1">
      <alignment horizontal="left" wrapText="1" indent="1"/>
    </xf>
    <xf numFmtId="49" fontId="4" fillId="0" borderId="1" xfId="0" applyNumberFormat="1" applyFont="1" applyBorder="1" applyAlignment="1">
      <alignment horizontal="left" vertical="top" wrapText="1" indent="1"/>
    </xf>
    <xf numFmtId="49" fontId="2" fillId="0" borderId="1" xfId="0" applyNumberFormat="1" applyFont="1" applyBorder="1" applyAlignment="1">
      <alignment horizontal="left" wrapText="1"/>
    </xf>
    <xf numFmtId="10" fontId="2" fillId="0" borderId="7" xfId="0" applyNumberFormat="1" applyFont="1" applyBorder="1" applyAlignment="1" applyProtection="1">
      <alignment wrapText="1"/>
      <protection locked="0"/>
    </xf>
    <xf numFmtId="10" fontId="10" fillId="0" borderId="1" xfId="0" applyNumberFormat="1" applyFont="1" applyBorder="1" applyAlignment="1" applyProtection="1">
      <alignment horizontal="center" vertical="top" wrapText="1"/>
      <protection locked="0"/>
    </xf>
    <xf numFmtId="10" fontId="10" fillId="0" borderId="1" xfId="0" applyNumberFormat="1" applyFont="1" applyBorder="1" applyAlignment="1" applyProtection="1">
      <alignment horizontal="center" wrapText="1"/>
      <protection locked="0"/>
    </xf>
    <xf numFmtId="4" fontId="2" fillId="0" borderId="7" xfId="0" applyNumberFormat="1" applyFont="1" applyBorder="1" applyAlignment="1" applyProtection="1">
      <alignment horizontal="center" vertical="top" wrapText="1"/>
      <protection locked="0"/>
    </xf>
    <xf numFmtId="2" fontId="10" fillId="2" borderId="1" xfId="0" applyNumberFormat="1" applyFont="1" applyFill="1" applyBorder="1" applyAlignment="1">
      <alignment horizontal="center" vertical="top" wrapText="1"/>
    </xf>
    <xf numFmtId="10" fontId="4" fillId="0" borderId="1" xfId="0" applyNumberFormat="1" applyFont="1" applyBorder="1" applyAlignment="1">
      <alignment horizontal="left" wrapText="1" indent="2"/>
    </xf>
    <xf numFmtId="0" fontId="8" fillId="0" borderId="0" xfId="1" applyAlignment="1" applyProtection="1">
      <alignment horizontal="center"/>
    </xf>
    <xf numFmtId="49" fontId="4" fillId="0" borderId="2" xfId="0" applyNumberFormat="1" applyFont="1" applyBorder="1" applyAlignment="1">
      <alignment horizontal="left" vertical="top" wrapText="1" indent="5"/>
    </xf>
    <xf numFmtId="49" fontId="4" fillId="0" borderId="3" xfId="0" applyNumberFormat="1" applyFont="1" applyBorder="1" applyAlignment="1">
      <alignment horizontal="left" vertical="top" wrapText="1" indent="5"/>
    </xf>
    <xf numFmtId="49" fontId="4" fillId="0" borderId="1" xfId="0" applyNumberFormat="1" applyFont="1" applyBorder="1" applyAlignment="1">
      <alignment horizontal="left" wrapText="1" indent="5"/>
    </xf>
    <xf numFmtId="49" fontId="2" fillId="0" borderId="1" xfId="0" applyNumberFormat="1" applyFont="1" applyBorder="1" applyAlignment="1">
      <alignment wrapText="1"/>
    </xf>
    <xf numFmtId="49" fontId="2" fillId="0" borderId="1" xfId="0" applyNumberFormat="1" applyFont="1" applyBorder="1" applyAlignment="1">
      <alignment vertical="top" wrapText="1"/>
    </xf>
    <xf numFmtId="0" fontId="2" fillId="0" borderId="0" xfId="0" applyFont="1" applyAlignment="1">
      <alignment horizontal="center"/>
    </xf>
    <xf numFmtId="49" fontId="2" fillId="0" borderId="2" xfId="0" applyNumberFormat="1" applyFont="1" applyBorder="1" applyAlignment="1">
      <alignment wrapText="1"/>
    </xf>
    <xf numFmtId="49" fontId="2" fillId="0" borderId="3" xfId="0" applyNumberFormat="1" applyFont="1" applyBorder="1" applyAlignment="1">
      <alignment wrapText="1"/>
    </xf>
    <xf numFmtId="49" fontId="4" fillId="0" borderId="2" xfId="0" applyNumberFormat="1" applyFont="1" applyBorder="1" applyAlignment="1">
      <alignment horizontal="left" wrapText="1" indent="5"/>
    </xf>
    <xf numFmtId="49" fontId="4" fillId="0" borderId="3" xfId="0" applyNumberFormat="1" applyFont="1" applyBorder="1" applyAlignment="1">
      <alignment horizontal="left" wrapText="1" indent="5"/>
    </xf>
    <xf numFmtId="49" fontId="2" fillId="0" borderId="2" xfId="0" applyNumberFormat="1" applyFont="1" applyBorder="1" applyAlignment="1">
      <alignment vertical="top" wrapText="1"/>
    </xf>
    <xf numFmtId="49" fontId="2" fillId="0" borderId="3" xfId="0" applyNumberFormat="1" applyFont="1" applyBorder="1" applyAlignment="1">
      <alignment vertical="top" wrapText="1"/>
    </xf>
    <xf numFmtId="49" fontId="2" fillId="0" borderId="2" xfId="0" applyNumberFormat="1" applyFont="1" applyBorder="1" applyAlignment="1">
      <alignment horizontal="left" wrapText="1"/>
    </xf>
    <xf numFmtId="49" fontId="2" fillId="0" borderId="3" xfId="0" applyNumberFormat="1" applyFont="1" applyBorder="1" applyAlignment="1">
      <alignment horizontal="left" wrapText="1"/>
    </xf>
    <xf numFmtId="49" fontId="2" fillId="0" borderId="1" xfId="0" applyNumberFormat="1" applyFont="1" applyBorder="1" applyAlignment="1">
      <alignment horizontal="left" wrapText="1" indent="5"/>
    </xf>
    <xf numFmtId="0" fontId="2" fillId="0" borderId="1" xfId="0" applyFont="1" applyBorder="1" applyAlignment="1">
      <alignment horizontal="center" vertical="top" wrapText="1"/>
    </xf>
    <xf numFmtId="0" fontId="3" fillId="0" borderId="0" xfId="0" applyFont="1" applyAlignment="1">
      <alignment horizontal="center"/>
    </xf>
    <xf numFmtId="49" fontId="2" fillId="0" borderId="2" xfId="0" applyNumberFormat="1" applyFont="1" applyBorder="1" applyAlignment="1">
      <alignment horizontal="left" wrapText="1" indent="5"/>
    </xf>
    <xf numFmtId="49" fontId="2" fillId="0" borderId="3" xfId="0" applyNumberFormat="1" applyFont="1" applyBorder="1" applyAlignment="1">
      <alignment horizontal="left" wrapText="1" indent="5"/>
    </xf>
    <xf numFmtId="49" fontId="0" fillId="0" borderId="1" xfId="0" applyNumberFormat="1" applyBorder="1"/>
    <xf numFmtId="49" fontId="0" fillId="0" borderId="1" xfId="0" applyNumberFormat="1" applyBorder="1" applyAlignment="1">
      <alignment wrapText="1"/>
    </xf>
    <xf numFmtId="0" fontId="0" fillId="3" borderId="1" xfId="0" applyFill="1" applyBorder="1" applyAlignment="1">
      <alignment horizontal="center"/>
    </xf>
    <xf numFmtId="0" fontId="0" fillId="3" borderId="2" xfId="0" applyFill="1" applyBorder="1" applyAlignment="1">
      <alignment horizontal="right"/>
    </xf>
    <xf numFmtId="0" fontId="0" fillId="3" borderId="9" xfId="0" applyFill="1" applyBorder="1" applyAlignment="1">
      <alignment horizontal="right"/>
    </xf>
    <xf numFmtId="0" fontId="12" fillId="0" borderId="2" xfId="0" applyFont="1" applyBorder="1" applyAlignment="1">
      <alignment horizontal="right" vertical="top"/>
    </xf>
    <xf numFmtId="0" fontId="12" fillId="0" borderId="9" xfId="0" applyFont="1" applyBorder="1" applyAlignment="1">
      <alignment horizontal="right" vertical="top"/>
    </xf>
    <xf numFmtId="0" fontId="12" fillId="0" borderId="3" xfId="0" applyFont="1" applyBorder="1" applyAlignment="1">
      <alignment horizontal="right" vertical="top"/>
    </xf>
    <xf numFmtId="49" fontId="4" fillId="0" borderId="2" xfId="0" applyNumberFormat="1" applyFont="1" applyBorder="1" applyAlignment="1">
      <alignment horizontal="left" vertical="top" wrapText="1" indent="2"/>
    </xf>
    <xf numFmtId="49" fontId="4" fillId="0" borderId="3" xfId="0" applyNumberFormat="1" applyFont="1" applyBorder="1" applyAlignment="1">
      <alignment horizontal="left" vertical="top" wrapText="1" indent="2"/>
    </xf>
    <xf numFmtId="49" fontId="4" fillId="0" borderId="2" xfId="0" applyNumberFormat="1" applyFont="1" applyBorder="1" applyAlignment="1">
      <alignment horizontal="left" wrapText="1" indent="2"/>
    </xf>
    <xf numFmtId="49" fontId="4" fillId="0" borderId="3" xfId="0" applyNumberFormat="1" applyFont="1" applyBorder="1" applyAlignment="1">
      <alignment horizontal="left" wrapText="1" indent="2"/>
    </xf>
    <xf numFmtId="49" fontId="9" fillId="0" borderId="1" xfId="0" applyNumberFormat="1" applyFont="1" applyBorder="1" applyAlignment="1">
      <alignment horizontal="center"/>
    </xf>
    <xf numFmtId="0" fontId="10" fillId="3" borderId="0" xfId="0" applyFont="1" applyFill="1" applyAlignment="1">
      <alignment horizontal="right"/>
    </xf>
    <xf numFmtId="0" fontId="2" fillId="0" borderId="0" xfId="0" applyFont="1" applyAlignment="1">
      <alignment horizontal="center" vertical="center"/>
    </xf>
    <xf numFmtId="0" fontId="3" fillId="0" borderId="0" xfId="0" applyFont="1" applyAlignment="1">
      <alignment horizontal="center" vertical="center"/>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0" fontId="0" fillId="3" borderId="15" xfId="0" applyFill="1" applyBorder="1" applyAlignment="1">
      <alignment horizontal="right"/>
    </xf>
    <xf numFmtId="0" fontId="0" fillId="3" borderId="16" xfId="0" applyFill="1" applyBorder="1" applyAlignment="1">
      <alignment horizontal="right"/>
    </xf>
    <xf numFmtId="49" fontId="2" fillId="0" borderId="13" xfId="0" applyNumberFormat="1" applyFont="1" applyBorder="1" applyAlignment="1">
      <alignment vertical="top" wrapText="1"/>
    </xf>
    <xf numFmtId="49" fontId="2" fillId="0" borderId="14" xfId="0" applyNumberFormat="1" applyFont="1" applyBorder="1" applyAlignment="1">
      <alignment vertical="top" wrapText="1"/>
    </xf>
    <xf numFmtId="49" fontId="4" fillId="0" borderId="13" xfId="0" applyNumberFormat="1" applyFont="1" applyBorder="1" applyAlignment="1">
      <alignment horizontal="left" vertical="top" wrapText="1" indent="5"/>
    </xf>
    <xf numFmtId="49" fontId="4" fillId="0" borderId="14" xfId="0" applyNumberFormat="1" applyFont="1" applyBorder="1" applyAlignment="1">
      <alignment horizontal="left" vertical="top" wrapText="1" indent="5"/>
    </xf>
    <xf numFmtId="49" fontId="4" fillId="0" borderId="13" xfId="0" applyNumberFormat="1" applyFont="1" applyBorder="1" applyAlignment="1">
      <alignment horizontal="left" wrapText="1" indent="5"/>
    </xf>
    <xf numFmtId="49" fontId="4" fillId="0" borderId="14" xfId="0" applyNumberFormat="1" applyFont="1" applyBorder="1" applyAlignment="1">
      <alignment horizontal="left" wrapText="1" indent="5"/>
    </xf>
    <xf numFmtId="49" fontId="2" fillId="0" borderId="13" xfId="0" applyNumberFormat="1" applyFont="1" applyBorder="1" applyAlignment="1">
      <alignment wrapText="1"/>
    </xf>
    <xf numFmtId="49" fontId="2" fillId="0" borderId="14" xfId="0" applyNumberFormat="1" applyFont="1" applyBorder="1" applyAlignment="1">
      <alignment wrapText="1"/>
    </xf>
    <xf numFmtId="49" fontId="2" fillId="0" borderId="13" xfId="0" applyNumberFormat="1" applyFont="1" applyBorder="1" applyAlignment="1">
      <alignment horizontal="left" wrapText="1"/>
    </xf>
    <xf numFmtId="49" fontId="4" fillId="0" borderId="14" xfId="0" applyNumberFormat="1" applyFont="1" applyBorder="1" applyAlignment="1">
      <alignment horizontal="left" wrapText="1"/>
    </xf>
    <xf numFmtId="49" fontId="2" fillId="0" borderId="13" xfId="0" applyNumberFormat="1" applyFont="1" applyBorder="1" applyAlignment="1">
      <alignment horizontal="left" wrapText="1" indent="3"/>
    </xf>
    <xf numFmtId="49" fontId="2" fillId="0" borderId="14" xfId="0" applyNumberFormat="1" applyFont="1" applyBorder="1" applyAlignment="1">
      <alignment horizontal="left" wrapText="1" indent="3"/>
    </xf>
    <xf numFmtId="49" fontId="4" fillId="0" borderId="13" xfId="0" applyNumberFormat="1" applyFont="1" applyBorder="1" applyAlignment="1">
      <alignment horizontal="left" wrapText="1" indent="3"/>
    </xf>
    <xf numFmtId="49" fontId="4" fillId="0" borderId="14" xfId="0" applyNumberFormat="1" applyFont="1" applyBorder="1" applyAlignment="1">
      <alignment horizontal="left" wrapText="1" indent="3"/>
    </xf>
    <xf numFmtId="0" fontId="10" fillId="3" borderId="10" xfId="0" applyFont="1" applyFill="1" applyBorder="1" applyAlignment="1">
      <alignment horizontal="right"/>
    </xf>
    <xf numFmtId="0" fontId="3" fillId="0" borderId="0" xfId="0" applyFont="1" applyAlignment="1" applyProtection="1">
      <alignment horizontal="center"/>
      <protection locked="0"/>
    </xf>
    <xf numFmtId="49" fontId="2" fillId="0" borderId="11" xfId="0" applyNumberFormat="1" applyFont="1" applyBorder="1" applyAlignment="1">
      <alignment wrapText="1"/>
    </xf>
    <xf numFmtId="49" fontId="2" fillId="0" borderId="12" xfId="0" applyNumberFormat="1" applyFont="1" applyBorder="1" applyAlignment="1">
      <alignment wrapText="1"/>
    </xf>
    <xf numFmtId="0" fontId="10" fillId="0" borderId="0" xfId="0" applyFont="1" applyAlignment="1">
      <alignment horizontal="justify"/>
    </xf>
    <xf numFmtId="4" fontId="10" fillId="2" borderId="2" xfId="0" applyNumberFormat="1" applyFont="1" applyFill="1" applyBorder="1" applyAlignment="1">
      <alignment horizontal="center" vertical="top" wrapText="1"/>
    </xf>
    <xf numFmtId="4" fontId="10" fillId="2" borderId="3" xfId="0" applyNumberFormat="1" applyFont="1" applyFill="1" applyBorder="1" applyAlignment="1">
      <alignment horizontal="center" vertical="top" wrapText="1"/>
    </xf>
    <xf numFmtId="4" fontId="10" fillId="0" borderId="2" xfId="0" applyNumberFormat="1" applyFont="1" applyBorder="1" applyAlignment="1" applyProtection="1">
      <alignment horizontal="center" vertical="top" wrapText="1"/>
      <protection locked="0"/>
    </xf>
    <xf numFmtId="4" fontId="10" fillId="0" borderId="3" xfId="0" applyNumberFormat="1" applyFont="1" applyBorder="1" applyAlignment="1" applyProtection="1">
      <alignment horizontal="center" vertical="top" wrapText="1"/>
      <protection locked="0"/>
    </xf>
    <xf numFmtId="4" fontId="17" fillId="2" borderId="2" xfId="0" applyNumberFormat="1" applyFont="1" applyFill="1" applyBorder="1" applyAlignment="1">
      <alignment horizontal="center" vertical="top" wrapText="1"/>
    </xf>
    <xf numFmtId="4" fontId="17" fillId="2" borderId="3" xfId="0" applyNumberFormat="1" applyFont="1" applyFill="1" applyBorder="1" applyAlignment="1">
      <alignment horizontal="center" vertical="top" wrapText="1"/>
    </xf>
    <xf numFmtId="0" fontId="10" fillId="0" borderId="2" xfId="0" applyFont="1" applyBorder="1" applyAlignment="1" applyProtection="1">
      <alignment horizontal="center" vertical="top" wrapText="1"/>
      <protection locked="0"/>
    </xf>
    <xf numFmtId="0" fontId="10" fillId="0" borderId="3" xfId="0" applyFont="1" applyBorder="1" applyAlignment="1" applyProtection="1">
      <alignment horizontal="center" vertical="top" wrapText="1"/>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4" fontId="10" fillId="0" borderId="2" xfId="0" applyNumberFormat="1" applyFont="1" applyBorder="1" applyAlignment="1">
      <alignment horizontal="center" vertical="top" wrapText="1"/>
    </xf>
    <xf numFmtId="4" fontId="10" fillId="0" borderId="3" xfId="0" applyNumberFormat="1" applyFont="1" applyBorder="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4" fontId="2" fillId="2" borderId="1" xfId="0" applyNumberFormat="1" applyFont="1" applyFill="1" applyBorder="1" applyAlignment="1">
      <alignment horizontal="center" vertical="top" wrapText="1"/>
    </xf>
    <xf numFmtId="0" fontId="2" fillId="0" borderId="0" xfId="0" applyFont="1" applyAlignment="1">
      <alignment horizontal="justify"/>
    </xf>
    <xf numFmtId="4" fontId="10" fillId="2" borderId="1" xfId="0" applyNumberFormat="1" applyFont="1" applyFill="1" applyBorder="1" applyAlignment="1">
      <alignment horizontal="center" vertical="top" wrapText="1"/>
    </xf>
    <xf numFmtId="4" fontId="2" fillId="0" borderId="1" xfId="0" applyNumberFormat="1"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4" fontId="2" fillId="0" borderId="1" xfId="0" applyNumberFormat="1" applyFont="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9"/>
  <sheetViews>
    <sheetView tabSelected="1" zoomScale="80" zoomScaleNormal="80" zoomScaleSheetLayoutView="110" workbookViewId="0">
      <selection sqref="A1:F1"/>
    </sheetView>
  </sheetViews>
  <sheetFormatPr defaultRowHeight="15" x14ac:dyDescent="0.25"/>
  <cols>
    <col min="1" max="1" width="8.28515625" customWidth="1"/>
    <col min="2" max="2" width="64" customWidth="1"/>
    <col min="3" max="3" width="11.85546875" customWidth="1"/>
    <col min="4" max="4" width="12.85546875" customWidth="1"/>
    <col min="5" max="5" width="16.140625" style="9" customWidth="1"/>
    <col min="6" max="6" width="15.7109375" customWidth="1"/>
    <col min="8" max="8" width="15.28515625" customWidth="1"/>
    <col min="9" max="9" width="80.140625" customWidth="1"/>
    <col min="10" max="10" width="12.7109375" customWidth="1"/>
    <col min="11" max="11" width="14.42578125" customWidth="1"/>
    <col min="12" max="12" width="16.28515625" customWidth="1"/>
  </cols>
  <sheetData>
    <row r="1" spans="1:7" x14ac:dyDescent="0.25">
      <c r="A1" s="117" t="s">
        <v>141</v>
      </c>
      <c r="B1" s="117"/>
      <c r="C1" s="117"/>
      <c r="D1" s="117"/>
      <c r="E1" s="117"/>
      <c r="F1" s="117"/>
    </row>
    <row r="3" spans="1:7" ht="15.75" x14ac:dyDescent="0.25">
      <c r="A3" s="1" t="s">
        <v>0</v>
      </c>
    </row>
    <row r="4" spans="1:7" ht="15.75" x14ac:dyDescent="0.25">
      <c r="A4" s="123" t="s">
        <v>1</v>
      </c>
      <c r="B4" s="123"/>
      <c r="C4" s="123"/>
      <c r="D4" s="123"/>
      <c r="E4" s="123"/>
      <c r="F4" s="123"/>
    </row>
    <row r="5" spans="1:7" ht="15.75" x14ac:dyDescent="0.25">
      <c r="A5" s="123" t="s">
        <v>2</v>
      </c>
      <c r="B5" s="123"/>
      <c r="C5" s="123"/>
      <c r="D5" s="123"/>
      <c r="E5" s="123"/>
      <c r="F5" s="123"/>
    </row>
    <row r="6" spans="1:7" ht="15.75" x14ac:dyDescent="0.25">
      <c r="A6" s="134" t="s">
        <v>128</v>
      </c>
      <c r="B6" s="134"/>
      <c r="C6" s="134"/>
      <c r="D6" s="134"/>
      <c r="E6" s="134"/>
      <c r="F6" s="134"/>
    </row>
    <row r="7" spans="1:7" x14ac:dyDescent="0.25">
      <c r="A7" s="2"/>
    </row>
    <row r="8" spans="1:7" x14ac:dyDescent="0.25">
      <c r="A8" s="2"/>
    </row>
    <row r="9" spans="1:7" ht="31.5" x14ac:dyDescent="0.25">
      <c r="A9" s="3" t="s">
        <v>62</v>
      </c>
      <c r="B9" s="133" t="s">
        <v>3</v>
      </c>
      <c r="C9" s="133"/>
      <c r="D9" s="3" t="s">
        <v>4</v>
      </c>
      <c r="E9" s="7" t="s">
        <v>60</v>
      </c>
      <c r="F9" s="3" t="s">
        <v>61</v>
      </c>
    </row>
    <row r="10" spans="1:7" ht="15.75" x14ac:dyDescent="0.25">
      <c r="A10" s="3" t="s">
        <v>5</v>
      </c>
      <c r="B10" s="121" t="s">
        <v>109</v>
      </c>
      <c r="C10" s="121"/>
      <c r="D10" s="3" t="s">
        <v>6</v>
      </c>
      <c r="E10" s="10">
        <f>E11+E14</f>
        <v>0</v>
      </c>
      <c r="F10" s="3" t="s">
        <v>7</v>
      </c>
    </row>
    <row r="11" spans="1:7" ht="15.75" x14ac:dyDescent="0.25">
      <c r="A11" s="3" t="s">
        <v>8</v>
      </c>
      <c r="B11" s="121" t="s">
        <v>9</v>
      </c>
      <c r="C11" s="121"/>
      <c r="D11" s="3" t="s">
        <v>6</v>
      </c>
      <c r="E11" s="11">
        <f>SUM(E12:E13)</f>
        <v>0</v>
      </c>
      <c r="F11" s="3" t="s">
        <v>7</v>
      </c>
    </row>
    <row r="12" spans="1:7" ht="15.75" x14ac:dyDescent="0.25">
      <c r="A12" s="3" t="s">
        <v>10</v>
      </c>
      <c r="B12" s="120" t="s">
        <v>39</v>
      </c>
      <c r="C12" s="120"/>
      <c r="D12" s="3"/>
      <c r="E12" s="36"/>
      <c r="F12" s="3" t="s">
        <v>7</v>
      </c>
    </row>
    <row r="13" spans="1:7" ht="15.75" x14ac:dyDescent="0.25">
      <c r="A13" s="3" t="s">
        <v>11</v>
      </c>
      <c r="B13" s="120" t="s">
        <v>40</v>
      </c>
      <c r="C13" s="120"/>
      <c r="D13" s="3"/>
      <c r="E13" s="36"/>
      <c r="F13" s="3" t="s">
        <v>7</v>
      </c>
    </row>
    <row r="14" spans="1:7" ht="15.75" x14ac:dyDescent="0.25">
      <c r="A14" s="3" t="s">
        <v>12</v>
      </c>
      <c r="B14" s="5" t="s">
        <v>126</v>
      </c>
      <c r="C14" s="8">
        <f>C15+C16</f>
        <v>0</v>
      </c>
      <c r="D14" s="3" t="s">
        <v>6</v>
      </c>
      <c r="E14" s="11">
        <f>C14*E$11/(1-C14)</f>
        <v>0</v>
      </c>
      <c r="F14" s="3" t="s">
        <v>7</v>
      </c>
    </row>
    <row r="15" spans="1:7" ht="15.75" x14ac:dyDescent="0.25">
      <c r="A15" s="3" t="s">
        <v>13</v>
      </c>
      <c r="B15" s="15" t="s">
        <v>41</v>
      </c>
      <c r="C15" s="46"/>
      <c r="D15" s="3"/>
      <c r="E15" s="11">
        <f>C15*E$11/(1-C14)</f>
        <v>0</v>
      </c>
      <c r="F15" s="3" t="s">
        <v>7</v>
      </c>
      <c r="G15" s="44"/>
    </row>
    <row r="16" spans="1:7" ht="15.75" x14ac:dyDescent="0.25">
      <c r="A16" s="3" t="s">
        <v>14</v>
      </c>
      <c r="B16" s="15" t="s">
        <v>42</v>
      </c>
      <c r="C16" s="46"/>
      <c r="D16" s="3"/>
      <c r="E16" s="11">
        <f>C16*E$11/(1-C14)</f>
        <v>0</v>
      </c>
      <c r="F16" s="3" t="s">
        <v>7</v>
      </c>
      <c r="G16" s="44"/>
    </row>
    <row r="17" spans="1:6" ht="16.5" thickBot="1" x14ac:dyDescent="0.3">
      <c r="A17" s="41" t="s">
        <v>15</v>
      </c>
      <c r="B17" s="43" t="s">
        <v>127</v>
      </c>
      <c r="C17" s="8" t="str">
        <f>IF(E17+E11&gt;0,E17/(E17+E11),"-")</f>
        <v>-</v>
      </c>
      <c r="D17" s="42" t="s">
        <v>6</v>
      </c>
      <c r="E17" s="10">
        <f>SUM(E18:E19)</f>
        <v>0</v>
      </c>
      <c r="F17" s="3"/>
    </row>
    <row r="18" spans="1:6" ht="16.5" thickBot="1" x14ac:dyDescent="0.3">
      <c r="A18" s="41" t="s">
        <v>110</v>
      </c>
      <c r="B18" s="45" t="s">
        <v>113</v>
      </c>
      <c r="C18" s="8" t="str">
        <f>IF(E17+E11&gt;0,E18/(E17+E11),"-")</f>
        <v>-</v>
      </c>
      <c r="D18" s="3"/>
      <c r="E18" s="36"/>
      <c r="F18" s="3"/>
    </row>
    <row r="19" spans="1:6" ht="16.5" thickBot="1" x14ac:dyDescent="0.3">
      <c r="A19" s="41" t="s">
        <v>111</v>
      </c>
      <c r="B19" s="45" t="s">
        <v>114</v>
      </c>
      <c r="C19" s="8" t="str">
        <f>IF(E17+E11&gt;0,E19/(E17+E11),"-")</f>
        <v>-</v>
      </c>
      <c r="D19" s="3"/>
      <c r="E19" s="36"/>
      <c r="F19" s="3"/>
    </row>
    <row r="20" spans="1:6" ht="15.75" x14ac:dyDescent="0.25">
      <c r="A20" s="3" t="s">
        <v>18</v>
      </c>
      <c r="B20" s="121" t="s">
        <v>16</v>
      </c>
      <c r="C20" s="121"/>
      <c r="D20" s="3" t="s">
        <v>17</v>
      </c>
      <c r="E20" s="36"/>
      <c r="F20" s="3" t="s">
        <v>7</v>
      </c>
    </row>
    <row r="21" spans="1:6" ht="15.75" x14ac:dyDescent="0.25">
      <c r="A21" s="3" t="s">
        <v>20</v>
      </c>
      <c r="B21" s="121" t="s">
        <v>38</v>
      </c>
      <c r="C21" s="121"/>
      <c r="D21" s="3" t="s">
        <v>19</v>
      </c>
      <c r="E21" s="36"/>
      <c r="F21" s="3" t="s">
        <v>7</v>
      </c>
    </row>
    <row r="22" spans="1:6" ht="15.75" x14ac:dyDescent="0.25">
      <c r="A22" s="3" t="s">
        <v>112</v>
      </c>
      <c r="B22" s="121" t="s">
        <v>21</v>
      </c>
      <c r="C22" s="121"/>
      <c r="D22" s="3" t="s">
        <v>22</v>
      </c>
      <c r="E22" s="36"/>
      <c r="F22" s="3" t="s">
        <v>7</v>
      </c>
    </row>
    <row r="23" spans="1:6" ht="15.75" x14ac:dyDescent="0.25">
      <c r="A23" s="3">
        <v>1</v>
      </c>
      <c r="B23" s="121" t="s">
        <v>23</v>
      </c>
      <c r="C23" s="121"/>
      <c r="D23" s="3" t="s">
        <v>22</v>
      </c>
      <c r="E23" s="11">
        <f>ROUND(SUM(E24:E28),2)</f>
        <v>0</v>
      </c>
      <c r="F23" s="12" t="str">
        <f>IF(AND($E$57&gt;0,E23&gt;0),E23/$E$57, "-")</f>
        <v>-</v>
      </c>
    </row>
    <row r="24" spans="1:6" ht="51.75" customHeight="1" x14ac:dyDescent="0.25">
      <c r="A24" s="3"/>
      <c r="B24" s="132" t="s">
        <v>115</v>
      </c>
      <c r="C24" s="120"/>
      <c r="D24" s="3"/>
      <c r="E24" s="36"/>
      <c r="F24" s="12" t="str">
        <f t="shared" ref="F24:F57" si="0">IF(AND($E$57&gt;0,E24&gt;0),E24/$E$57, "-")</f>
        <v>-</v>
      </c>
    </row>
    <row r="25" spans="1:6" ht="34.5" customHeight="1" x14ac:dyDescent="0.25">
      <c r="A25" s="3"/>
      <c r="B25" s="120" t="s">
        <v>116</v>
      </c>
      <c r="C25" s="120"/>
      <c r="D25" s="3"/>
      <c r="E25" s="36"/>
      <c r="F25" s="12" t="str">
        <f t="shared" si="0"/>
        <v>-</v>
      </c>
    </row>
    <row r="26" spans="1:6" ht="15.75" x14ac:dyDescent="0.25">
      <c r="A26" s="3"/>
      <c r="B26" s="120" t="s">
        <v>43</v>
      </c>
      <c r="C26" s="120"/>
      <c r="D26" s="3"/>
      <c r="E26" s="36"/>
      <c r="F26" s="12" t="str">
        <f t="shared" si="0"/>
        <v>-</v>
      </c>
    </row>
    <row r="27" spans="1:6" ht="15.75" x14ac:dyDescent="0.25">
      <c r="A27" s="3"/>
      <c r="B27" s="120" t="s">
        <v>44</v>
      </c>
      <c r="C27" s="120"/>
      <c r="D27" s="3"/>
      <c r="E27" s="36"/>
      <c r="F27" s="12" t="str">
        <f t="shared" si="0"/>
        <v>-</v>
      </c>
    </row>
    <row r="28" spans="1:6" ht="15.75" x14ac:dyDescent="0.25">
      <c r="A28" s="3"/>
      <c r="B28" s="120" t="s">
        <v>45</v>
      </c>
      <c r="C28" s="120"/>
      <c r="D28" s="3"/>
      <c r="E28" s="36"/>
      <c r="F28" s="12" t="str">
        <f t="shared" si="0"/>
        <v>-</v>
      </c>
    </row>
    <row r="29" spans="1:6" ht="15.75" x14ac:dyDescent="0.25">
      <c r="A29" s="3">
        <v>2</v>
      </c>
      <c r="B29" s="121" t="s">
        <v>24</v>
      </c>
      <c r="C29" s="121"/>
      <c r="D29" s="3" t="s">
        <v>22</v>
      </c>
      <c r="E29" s="11">
        <f>ROUND(SUM(E30,E38,E44,E45,E50),2)</f>
        <v>0</v>
      </c>
      <c r="F29" s="12" t="str">
        <f t="shared" si="0"/>
        <v>-</v>
      </c>
    </row>
    <row r="30" spans="1:6" ht="15.75" x14ac:dyDescent="0.25">
      <c r="A30" s="3" t="s">
        <v>25</v>
      </c>
      <c r="B30" s="121" t="s">
        <v>26</v>
      </c>
      <c r="C30" s="121"/>
      <c r="D30" s="3" t="s">
        <v>22</v>
      </c>
      <c r="E30" s="10">
        <f>ROUND(SUM(E31:E37),2)</f>
        <v>0</v>
      </c>
      <c r="F30" s="12" t="str">
        <f t="shared" si="0"/>
        <v>-</v>
      </c>
    </row>
    <row r="31" spans="1:6" ht="15.75" x14ac:dyDescent="0.25">
      <c r="A31" s="3"/>
      <c r="B31" s="120" t="s">
        <v>46</v>
      </c>
      <c r="C31" s="120"/>
      <c r="D31" s="3"/>
      <c r="E31" s="36"/>
      <c r="F31" s="12" t="str">
        <f t="shared" si="0"/>
        <v>-</v>
      </c>
    </row>
    <row r="32" spans="1:6" ht="15.75" x14ac:dyDescent="0.25">
      <c r="A32" s="3"/>
      <c r="B32" s="120" t="s">
        <v>129</v>
      </c>
      <c r="C32" s="120"/>
      <c r="D32" s="3"/>
      <c r="E32" s="36"/>
      <c r="F32" s="12" t="str">
        <f t="shared" si="0"/>
        <v>-</v>
      </c>
    </row>
    <row r="33" spans="1:6" ht="15.75" x14ac:dyDescent="0.25">
      <c r="A33" s="3"/>
      <c r="B33" s="120" t="s">
        <v>47</v>
      </c>
      <c r="C33" s="120"/>
      <c r="D33" s="3"/>
      <c r="E33" s="36"/>
      <c r="F33" s="12" t="str">
        <f t="shared" si="0"/>
        <v>-</v>
      </c>
    </row>
    <row r="34" spans="1:6" ht="15.75" x14ac:dyDescent="0.25">
      <c r="A34" s="3"/>
      <c r="B34" s="120" t="s">
        <v>48</v>
      </c>
      <c r="C34" s="120"/>
      <c r="D34" s="3"/>
      <c r="E34" s="36"/>
      <c r="F34" s="12" t="str">
        <f t="shared" si="0"/>
        <v>-</v>
      </c>
    </row>
    <row r="35" spans="1:6" ht="15.75" x14ac:dyDescent="0.25">
      <c r="A35" s="3"/>
      <c r="B35" s="120" t="s">
        <v>49</v>
      </c>
      <c r="C35" s="120"/>
      <c r="D35" s="3"/>
      <c r="E35" s="36"/>
      <c r="F35" s="12" t="str">
        <f t="shared" si="0"/>
        <v>-</v>
      </c>
    </row>
    <row r="36" spans="1:6" ht="15.75" x14ac:dyDescent="0.25">
      <c r="A36" s="3"/>
      <c r="B36" s="120" t="s">
        <v>50</v>
      </c>
      <c r="C36" s="120"/>
      <c r="D36" s="3"/>
      <c r="E36" s="36"/>
      <c r="F36" s="12" t="str">
        <f t="shared" si="0"/>
        <v>-</v>
      </c>
    </row>
    <row r="37" spans="1:6" ht="15.75" x14ac:dyDescent="0.25">
      <c r="A37" s="3"/>
      <c r="B37" s="120" t="s">
        <v>51</v>
      </c>
      <c r="C37" s="120"/>
      <c r="D37" s="3"/>
      <c r="E37" s="36"/>
      <c r="F37" s="12" t="str">
        <f t="shared" si="0"/>
        <v>-</v>
      </c>
    </row>
    <row r="38" spans="1:6" ht="15.75" x14ac:dyDescent="0.25">
      <c r="A38" s="3" t="s">
        <v>27</v>
      </c>
      <c r="B38" s="121" t="s">
        <v>28</v>
      </c>
      <c r="C38" s="121"/>
      <c r="D38" s="3" t="s">
        <v>22</v>
      </c>
      <c r="E38" s="11">
        <f>ROUND(SUM(E39:E43),2)</f>
        <v>0</v>
      </c>
      <c r="F38" s="12" t="str">
        <f t="shared" si="0"/>
        <v>-</v>
      </c>
    </row>
    <row r="39" spans="1:6" ht="15.75" x14ac:dyDescent="0.25">
      <c r="A39" s="3"/>
      <c r="B39" s="120" t="s">
        <v>52</v>
      </c>
      <c r="C39" s="120"/>
      <c r="D39" s="3"/>
      <c r="E39" s="36"/>
      <c r="F39" s="12" t="str">
        <f t="shared" si="0"/>
        <v>-</v>
      </c>
    </row>
    <row r="40" spans="1:6" ht="15.75" x14ac:dyDescent="0.25">
      <c r="A40" s="3"/>
      <c r="B40" s="120" t="s">
        <v>53</v>
      </c>
      <c r="C40" s="120"/>
      <c r="D40" s="3"/>
      <c r="E40" s="36"/>
      <c r="F40" s="12" t="str">
        <f t="shared" si="0"/>
        <v>-</v>
      </c>
    </row>
    <row r="41" spans="1:6" ht="15.75" x14ac:dyDescent="0.25">
      <c r="A41" s="3"/>
      <c r="B41" s="120" t="s">
        <v>54</v>
      </c>
      <c r="C41" s="120"/>
      <c r="D41" s="3"/>
      <c r="E41" s="36"/>
      <c r="F41" s="12" t="str">
        <f t="shared" si="0"/>
        <v>-</v>
      </c>
    </row>
    <row r="42" spans="1:6" ht="15.75" x14ac:dyDescent="0.25">
      <c r="A42" s="3"/>
      <c r="B42" s="120" t="s">
        <v>55</v>
      </c>
      <c r="C42" s="120"/>
      <c r="D42" s="3"/>
      <c r="E42" s="36"/>
      <c r="F42" s="12" t="str">
        <f t="shared" si="0"/>
        <v>-</v>
      </c>
    </row>
    <row r="43" spans="1:6" ht="15.75" x14ac:dyDescent="0.25">
      <c r="A43" s="3"/>
      <c r="B43" s="120" t="s">
        <v>56</v>
      </c>
      <c r="C43" s="120"/>
      <c r="D43" s="3"/>
      <c r="E43" s="36"/>
      <c r="F43" s="12" t="str">
        <f t="shared" si="0"/>
        <v>-</v>
      </c>
    </row>
    <row r="44" spans="1:6" ht="35.25" customHeight="1" x14ac:dyDescent="0.25">
      <c r="A44" s="3" t="s">
        <v>29</v>
      </c>
      <c r="B44" s="121" t="s">
        <v>30</v>
      </c>
      <c r="C44" s="121"/>
      <c r="D44" s="3" t="s">
        <v>22</v>
      </c>
      <c r="E44" s="36"/>
      <c r="F44" s="12" t="str">
        <f t="shared" si="0"/>
        <v>-</v>
      </c>
    </row>
    <row r="45" spans="1:6" ht="15.75" x14ac:dyDescent="0.25">
      <c r="A45" s="3" t="s">
        <v>31</v>
      </c>
      <c r="B45" s="122" t="s">
        <v>130</v>
      </c>
      <c r="C45" s="122"/>
      <c r="D45" s="3" t="s">
        <v>22</v>
      </c>
      <c r="E45" s="11">
        <f>ROUND(SUM(E46:E49),2)</f>
        <v>0</v>
      </c>
      <c r="F45" s="12" t="str">
        <f t="shared" si="0"/>
        <v>-</v>
      </c>
    </row>
    <row r="46" spans="1:6" ht="15.75" x14ac:dyDescent="0.25">
      <c r="A46" s="3"/>
      <c r="B46" s="118" t="s">
        <v>57</v>
      </c>
      <c r="C46" s="119"/>
      <c r="D46" s="3"/>
      <c r="E46" s="36"/>
      <c r="F46" s="12" t="str">
        <f t="shared" si="0"/>
        <v>-</v>
      </c>
    </row>
    <row r="47" spans="1:6" ht="15.75" x14ac:dyDescent="0.25">
      <c r="A47" s="3"/>
      <c r="B47" s="6" t="s">
        <v>63</v>
      </c>
      <c r="C47" s="37">
        <v>2.2499999999999999E-2</v>
      </c>
      <c r="D47" s="3"/>
      <c r="E47" s="10">
        <f>ROUND($C$47*E46,2)</f>
        <v>0</v>
      </c>
      <c r="F47" s="12" t="str">
        <f t="shared" si="0"/>
        <v>-</v>
      </c>
    </row>
    <row r="48" spans="1:6" ht="15.75" x14ac:dyDescent="0.25">
      <c r="A48" s="3"/>
      <c r="B48" s="126" t="s">
        <v>58</v>
      </c>
      <c r="C48" s="127"/>
      <c r="D48" s="3"/>
      <c r="E48" s="36"/>
      <c r="F48" s="12" t="str">
        <f t="shared" si="0"/>
        <v>-</v>
      </c>
    </row>
    <row r="49" spans="1:6" ht="15.75" x14ac:dyDescent="0.25">
      <c r="A49" s="3"/>
      <c r="B49" s="118" t="s">
        <v>59</v>
      </c>
      <c r="C49" s="119"/>
      <c r="D49" s="3"/>
      <c r="E49" s="36"/>
      <c r="F49" s="12" t="str">
        <f t="shared" si="0"/>
        <v>-</v>
      </c>
    </row>
    <row r="50" spans="1:6" ht="15.75" x14ac:dyDescent="0.25">
      <c r="A50" s="3" t="s">
        <v>32</v>
      </c>
      <c r="B50" s="128" t="s">
        <v>33</v>
      </c>
      <c r="C50" s="129"/>
      <c r="D50" s="3" t="s">
        <v>22</v>
      </c>
      <c r="E50" s="36"/>
      <c r="F50" s="12" t="str">
        <f t="shared" si="0"/>
        <v>-</v>
      </c>
    </row>
    <row r="51" spans="1:6" ht="15.75" x14ac:dyDescent="0.25">
      <c r="A51" s="3">
        <v>3</v>
      </c>
      <c r="B51" s="124" t="s">
        <v>139</v>
      </c>
      <c r="C51" s="125"/>
      <c r="D51" s="3" t="s">
        <v>22</v>
      </c>
      <c r="E51" s="11">
        <f>ROUND(SUM(E23,E30,E38,E44,E45),2)</f>
        <v>0</v>
      </c>
      <c r="F51" s="12" t="str">
        <f t="shared" si="0"/>
        <v>-</v>
      </c>
    </row>
    <row r="52" spans="1:6" ht="15.75" x14ac:dyDescent="0.25">
      <c r="A52" s="3">
        <v>4</v>
      </c>
      <c r="B52" s="124" t="s">
        <v>138</v>
      </c>
      <c r="C52" s="125"/>
      <c r="D52" s="3" t="s">
        <v>22</v>
      </c>
      <c r="E52" s="10">
        <f>ROUND(SUM(E51,E50),2)</f>
        <v>0</v>
      </c>
      <c r="F52" s="12" t="str">
        <f t="shared" si="0"/>
        <v>-</v>
      </c>
    </row>
    <row r="53" spans="1:6" ht="15.75" x14ac:dyDescent="0.25">
      <c r="A53" s="3">
        <v>5</v>
      </c>
      <c r="B53" s="4" t="s">
        <v>34</v>
      </c>
      <c r="C53" s="38"/>
      <c r="D53" s="3" t="s">
        <v>22</v>
      </c>
      <c r="E53" s="11">
        <f>ROUND(C53*E52,2)</f>
        <v>0</v>
      </c>
      <c r="F53" s="12" t="str">
        <f t="shared" si="0"/>
        <v>-</v>
      </c>
    </row>
    <row r="54" spans="1:6" ht="15.75" x14ac:dyDescent="0.25">
      <c r="A54" s="3">
        <v>6</v>
      </c>
      <c r="B54" s="4" t="s">
        <v>131</v>
      </c>
      <c r="C54" s="38"/>
      <c r="D54" s="3" t="s">
        <v>22</v>
      </c>
      <c r="E54" s="10">
        <f>ROUND(C54*E52,2)</f>
        <v>0</v>
      </c>
      <c r="F54" s="12" t="str">
        <f t="shared" si="0"/>
        <v>-</v>
      </c>
    </row>
    <row r="55" spans="1:6" ht="15.75" x14ac:dyDescent="0.25">
      <c r="A55" s="3">
        <v>7</v>
      </c>
      <c r="B55" s="4" t="s">
        <v>132</v>
      </c>
      <c r="C55" s="38"/>
      <c r="D55" s="3" t="s">
        <v>22</v>
      </c>
      <c r="E55" s="10">
        <f>ROUND(C55*E51,2)</f>
        <v>0</v>
      </c>
      <c r="F55" s="12" t="str">
        <f t="shared" si="0"/>
        <v>-</v>
      </c>
    </row>
    <row r="56" spans="1:6" ht="15.75" x14ac:dyDescent="0.25">
      <c r="A56" s="3">
        <v>8</v>
      </c>
      <c r="B56" s="130" t="s">
        <v>35</v>
      </c>
      <c r="C56" s="131"/>
      <c r="D56" s="3" t="s">
        <v>22</v>
      </c>
      <c r="E56" s="36"/>
      <c r="F56" s="12" t="str">
        <f t="shared" si="0"/>
        <v>-</v>
      </c>
    </row>
    <row r="57" spans="1:6" ht="15.75" x14ac:dyDescent="0.25">
      <c r="A57" s="3">
        <v>9</v>
      </c>
      <c r="B57" s="124" t="s">
        <v>133</v>
      </c>
      <c r="C57" s="125"/>
      <c r="D57" s="3" t="s">
        <v>22</v>
      </c>
      <c r="E57" s="10">
        <f>ROUND(SUM(E52,E53,E54,E55,E56),2)</f>
        <v>0</v>
      </c>
      <c r="F57" s="12" t="str">
        <f t="shared" si="0"/>
        <v>-</v>
      </c>
    </row>
    <row r="58" spans="1:6" ht="15.75" x14ac:dyDescent="0.25">
      <c r="A58" s="3">
        <v>10</v>
      </c>
      <c r="B58" s="124" t="s">
        <v>36</v>
      </c>
      <c r="C58" s="125"/>
      <c r="D58" s="3" t="s">
        <v>6</v>
      </c>
      <c r="E58" s="10">
        <f>E11</f>
        <v>0</v>
      </c>
      <c r="F58" s="3" t="s">
        <v>7</v>
      </c>
    </row>
    <row r="59" spans="1:6" ht="15.75" x14ac:dyDescent="0.25">
      <c r="A59" s="3">
        <v>11</v>
      </c>
      <c r="B59" s="124" t="s">
        <v>134</v>
      </c>
      <c r="C59" s="125"/>
      <c r="D59" s="3" t="s">
        <v>37</v>
      </c>
      <c r="E59" s="10" t="str">
        <f>IF(E58&gt;0,ROUND(E57/E58/1000,2), "-")</f>
        <v>-</v>
      </c>
      <c r="F59" s="3" t="s">
        <v>7</v>
      </c>
    </row>
  </sheetData>
  <sheetProtection algorithmName="SHA-512" hashValue="24o0GAayeJwLQtfuqfccVUEGLRt6j7Auv5IwtQNBJs03HudJ1BLxh0go5M0SSQEAEjXsqQcYZDb7AeNQbW0VwA==" saltValue="P6k78WHt2JdfX81K/eIyAQ==" spinCount="100000" sheet="1" objects="1" scenarios="1"/>
  <mergeCells count="45">
    <mergeCell ref="A5:F5"/>
    <mergeCell ref="B9:C9"/>
    <mergeCell ref="B10:C10"/>
    <mergeCell ref="B11:C11"/>
    <mergeCell ref="B32:C32"/>
    <mergeCell ref="B26:C26"/>
    <mergeCell ref="B27:C27"/>
    <mergeCell ref="B23:C23"/>
    <mergeCell ref="A6:F6"/>
    <mergeCell ref="B30:C30"/>
    <mergeCell ref="B31:C31"/>
    <mergeCell ref="B12:C12"/>
    <mergeCell ref="B13:C13"/>
    <mergeCell ref="B28:C28"/>
    <mergeCell ref="B29:C29"/>
    <mergeCell ref="B20:C20"/>
    <mergeCell ref="B21:C21"/>
    <mergeCell ref="B22:C22"/>
    <mergeCell ref="B24:C24"/>
    <mergeCell ref="B25:C25"/>
    <mergeCell ref="B57:C57"/>
    <mergeCell ref="B58:C58"/>
    <mergeCell ref="B59:C59"/>
    <mergeCell ref="B48:C48"/>
    <mergeCell ref="B49:C49"/>
    <mergeCell ref="B50:C50"/>
    <mergeCell ref="B51:C51"/>
    <mergeCell ref="B52:C52"/>
    <mergeCell ref="B56:C56"/>
    <mergeCell ref="A1:F1"/>
    <mergeCell ref="B46:C46"/>
    <mergeCell ref="B40:C40"/>
    <mergeCell ref="B41:C41"/>
    <mergeCell ref="B42:C42"/>
    <mergeCell ref="B43:C43"/>
    <mergeCell ref="B44:C44"/>
    <mergeCell ref="B45:C45"/>
    <mergeCell ref="B39:C39"/>
    <mergeCell ref="B34:C34"/>
    <mergeCell ref="B35:C35"/>
    <mergeCell ref="B33:C33"/>
    <mergeCell ref="B37:C37"/>
    <mergeCell ref="B38:C38"/>
    <mergeCell ref="B36:C36"/>
    <mergeCell ref="A4:F4"/>
  </mergeCells>
  <dataValidations count="1">
    <dataValidation allowBlank="1" showInputMessage="1" showErrorMessage="1" prompt="Valoare calculata automat" sqref="E10:E11 C14:C19 E23 F23:F57 E29:E30 E38 E45 E51:E55 E57:E59 E14:E16" xr:uid="{00000000-0002-0000-0100-000000000000}"/>
  </dataValidations>
  <hyperlinks>
    <hyperlink ref="A1" location="Instructiuni!A1" display="Inainte de completarea datelor, vă rugăm să citiți instructiunile si recomandarile privind metodologia de completare a datelor disponibile aici" xr:uid="{7DB3EF3B-C299-43A5-AE44-17B72A989A87}"/>
    <hyperlink ref="A1:F1" location="'Instructiuni FF 1a'!A1" display="Inainte de completarea datelor, vă rugăm să citiți instructiunile de utilizare și completare disponibile aici" xr:uid="{FA3EE73C-654B-46A9-8AD6-2EFA9480F548}"/>
  </hyperlinks>
  <pageMargins left="0.7" right="0.7" top="0.75" bottom="0.75" header="0.3" footer="0.3"/>
  <pageSetup paperSize="9" scale="67"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BC8C4-F3D4-4ABC-B41E-84EE5339553E}">
  <dimension ref="A1:A114"/>
  <sheetViews>
    <sheetView workbookViewId="0"/>
  </sheetViews>
  <sheetFormatPr defaultRowHeight="15" x14ac:dyDescent="0.25"/>
  <cols>
    <col min="1" max="1" width="116.140625" customWidth="1"/>
  </cols>
  <sheetData>
    <row r="1" spans="1:1" x14ac:dyDescent="0.25">
      <c r="A1" s="59" t="s">
        <v>339</v>
      </c>
    </row>
    <row r="2" spans="1:1" x14ac:dyDescent="0.25">
      <c r="A2" s="14"/>
    </row>
    <row r="3" spans="1:1" ht="18.75" x14ac:dyDescent="0.3">
      <c r="A3" s="39" t="s">
        <v>340</v>
      </c>
    </row>
    <row r="4" spans="1:1" x14ac:dyDescent="0.25">
      <c r="A4" s="14"/>
    </row>
    <row r="5" spans="1:1" x14ac:dyDescent="0.25">
      <c r="A5" s="13" t="s">
        <v>341</v>
      </c>
    </row>
    <row r="6" spans="1:1" ht="30" x14ac:dyDescent="0.25">
      <c r="A6" s="13" t="s">
        <v>342</v>
      </c>
    </row>
    <row r="7" spans="1:1" x14ac:dyDescent="0.25">
      <c r="A7" s="13" t="s">
        <v>230</v>
      </c>
    </row>
    <row r="8" spans="1:1" x14ac:dyDescent="0.25">
      <c r="A8" s="13" t="s">
        <v>343</v>
      </c>
    </row>
    <row r="9" spans="1:1" ht="30" x14ac:dyDescent="0.25">
      <c r="A9" s="17" t="s">
        <v>232</v>
      </c>
    </row>
    <row r="10" spans="1:1" x14ac:dyDescent="0.25">
      <c r="A10" s="17" t="s">
        <v>344</v>
      </c>
    </row>
    <row r="11" spans="1:1" x14ac:dyDescent="0.25">
      <c r="A11" s="13" t="s">
        <v>345</v>
      </c>
    </row>
    <row r="12" spans="1:1" ht="18" x14ac:dyDescent="0.35">
      <c r="A12" s="71" t="s">
        <v>236</v>
      </c>
    </row>
    <row r="13" spans="1:1" ht="34.5" customHeight="1" x14ac:dyDescent="0.25">
      <c r="A13" s="72" t="s">
        <v>346</v>
      </c>
    </row>
    <row r="14" spans="1:1" ht="30" x14ac:dyDescent="0.25">
      <c r="A14" s="72" t="s">
        <v>347</v>
      </c>
    </row>
    <row r="15" spans="1:1" x14ac:dyDescent="0.25">
      <c r="A15" s="72" t="s">
        <v>239</v>
      </c>
    </row>
    <row r="16" spans="1:1" x14ac:dyDescent="0.25">
      <c r="A16" s="73" t="s">
        <v>240</v>
      </c>
    </row>
    <row r="17" spans="1:1" ht="16.5" customHeight="1" x14ac:dyDescent="0.25">
      <c r="A17" s="73" t="s">
        <v>348</v>
      </c>
    </row>
    <row r="18" spans="1:1" ht="30" x14ac:dyDescent="0.25">
      <c r="A18" s="73" t="s">
        <v>349</v>
      </c>
    </row>
    <row r="19" spans="1:1" ht="30" x14ac:dyDescent="0.25">
      <c r="A19" s="73" t="s">
        <v>243</v>
      </c>
    </row>
    <row r="20" spans="1:1" x14ac:dyDescent="0.25">
      <c r="A20" s="14"/>
    </row>
    <row r="21" spans="1:1" ht="18.75" x14ac:dyDescent="0.3">
      <c r="A21" s="74" t="s">
        <v>68</v>
      </c>
    </row>
    <row r="22" spans="1:1" x14ac:dyDescent="0.25">
      <c r="A22" s="40"/>
    </row>
    <row r="23" spans="1:1" x14ac:dyDescent="0.25">
      <c r="A23" s="75" t="s">
        <v>244</v>
      </c>
    </row>
    <row r="24" spans="1:1" ht="18" x14ac:dyDescent="0.35">
      <c r="A24" s="76" t="s">
        <v>245</v>
      </c>
    </row>
    <row r="25" spans="1:1" x14ac:dyDescent="0.25">
      <c r="A25" s="13"/>
    </row>
    <row r="26" spans="1:1" x14ac:dyDescent="0.25">
      <c r="A26" s="75" t="s">
        <v>246</v>
      </c>
    </row>
    <row r="27" spans="1:1" x14ac:dyDescent="0.25">
      <c r="A27" s="17" t="s">
        <v>350</v>
      </c>
    </row>
    <row r="28" spans="1:1" x14ac:dyDescent="0.25">
      <c r="A28" s="13" t="s">
        <v>351</v>
      </c>
    </row>
    <row r="29" spans="1:1" ht="30" x14ac:dyDescent="0.25">
      <c r="A29" s="13" t="s">
        <v>352</v>
      </c>
    </row>
    <row r="30" spans="1:1" ht="30" x14ac:dyDescent="0.25">
      <c r="A30" s="17" t="s">
        <v>353</v>
      </c>
    </row>
    <row r="31" spans="1:1" x14ac:dyDescent="0.25">
      <c r="A31" s="13" t="s">
        <v>354</v>
      </c>
    </row>
    <row r="32" spans="1:1" ht="21.75" customHeight="1" x14ac:dyDescent="0.25">
      <c r="A32" s="13" t="s">
        <v>355</v>
      </c>
    </row>
    <row r="33" spans="1:1" x14ac:dyDescent="0.25">
      <c r="A33" s="13" t="s">
        <v>356</v>
      </c>
    </row>
    <row r="34" spans="1:1" ht="15.75" x14ac:dyDescent="0.25">
      <c r="A34" s="4" t="s">
        <v>357</v>
      </c>
    </row>
    <row r="35" spans="1:1" x14ac:dyDescent="0.25">
      <c r="A35" s="13" t="s">
        <v>358</v>
      </c>
    </row>
    <row r="36" spans="1:1" ht="23.25" customHeight="1" x14ac:dyDescent="0.25">
      <c r="A36" s="17" t="s">
        <v>359</v>
      </c>
    </row>
    <row r="37" spans="1:1" ht="19.5" customHeight="1" x14ac:dyDescent="0.25">
      <c r="A37" s="16" t="s">
        <v>360</v>
      </c>
    </row>
    <row r="38" spans="1:1" ht="15.75" x14ac:dyDescent="0.25">
      <c r="A38" s="16" t="s">
        <v>361</v>
      </c>
    </row>
    <row r="39" spans="1:1" ht="31.5" x14ac:dyDescent="0.25">
      <c r="A39" s="20" t="s">
        <v>362</v>
      </c>
    </row>
    <row r="40" spans="1:1" ht="15.75" x14ac:dyDescent="0.25">
      <c r="A40" s="20" t="s">
        <v>263</v>
      </c>
    </row>
    <row r="41" spans="1:1" ht="15.75" x14ac:dyDescent="0.25">
      <c r="A41" s="19" t="s">
        <v>81</v>
      </c>
    </row>
    <row r="42" spans="1:1" ht="15.75" x14ac:dyDescent="0.25">
      <c r="A42" s="19" t="s">
        <v>82</v>
      </c>
    </row>
    <row r="43" spans="1:1" ht="16.5" customHeight="1" x14ac:dyDescent="0.25">
      <c r="A43" s="16" t="s">
        <v>264</v>
      </c>
    </row>
    <row r="44" spans="1:1" ht="32.25" customHeight="1" x14ac:dyDescent="0.25">
      <c r="A44" s="16" t="s">
        <v>265</v>
      </c>
    </row>
    <row r="45" spans="1:1" ht="16.5" customHeight="1" x14ac:dyDescent="0.25">
      <c r="A45" s="16" t="s">
        <v>266</v>
      </c>
    </row>
    <row r="46" spans="1:1" ht="16.5" customHeight="1" x14ac:dyDescent="0.25">
      <c r="A46" s="16" t="s">
        <v>267</v>
      </c>
    </row>
    <row r="47" spans="1:1" ht="16.5" customHeight="1" x14ac:dyDescent="0.25">
      <c r="A47" s="16" t="s">
        <v>268</v>
      </c>
    </row>
    <row r="48" spans="1:1" ht="16.5" customHeight="1" x14ac:dyDescent="0.25">
      <c r="A48" s="16" t="s">
        <v>269</v>
      </c>
    </row>
    <row r="49" spans="1:1" ht="16.5" customHeight="1" x14ac:dyDescent="0.25">
      <c r="A49" s="16" t="s">
        <v>270</v>
      </c>
    </row>
    <row r="50" spans="1:1" ht="15.75" x14ac:dyDescent="0.25">
      <c r="A50" s="25" t="s">
        <v>90</v>
      </c>
    </row>
    <row r="51" spans="1:1" ht="16.5" customHeight="1" x14ac:dyDescent="0.25">
      <c r="A51" s="16" t="s">
        <v>271</v>
      </c>
    </row>
    <row r="52" spans="1:1" ht="16.5" customHeight="1" x14ac:dyDescent="0.25">
      <c r="A52" s="16" t="s">
        <v>272</v>
      </c>
    </row>
    <row r="53" spans="1:1" ht="16.5" customHeight="1" x14ac:dyDescent="0.25">
      <c r="A53" s="16" t="s">
        <v>273</v>
      </c>
    </row>
    <row r="54" spans="1:1" ht="16.5" customHeight="1" x14ac:dyDescent="0.25">
      <c r="A54" s="16" t="s">
        <v>274</v>
      </c>
    </row>
    <row r="55" spans="1:1" ht="16.5" customHeight="1" x14ac:dyDescent="0.25">
      <c r="A55" s="16" t="s">
        <v>275</v>
      </c>
    </row>
    <row r="56" spans="1:1" ht="31.5" x14ac:dyDescent="0.25">
      <c r="A56" s="5" t="s">
        <v>276</v>
      </c>
    </row>
    <row r="57" spans="1:1" ht="15.75" x14ac:dyDescent="0.25">
      <c r="A57" s="27" t="s">
        <v>363</v>
      </c>
    </row>
    <row r="58" spans="1:1" ht="15.75" x14ac:dyDescent="0.25">
      <c r="A58" s="28" t="s">
        <v>277</v>
      </c>
    </row>
    <row r="59" spans="1:1" ht="15.75" x14ac:dyDescent="0.25">
      <c r="A59" s="77" t="s">
        <v>278</v>
      </c>
    </row>
    <row r="60" spans="1:1" ht="15.75" x14ac:dyDescent="0.25">
      <c r="A60" s="15" t="s">
        <v>279</v>
      </c>
    </row>
    <row r="61" spans="1:1" ht="15.75" x14ac:dyDescent="0.25">
      <c r="A61" s="28" t="s">
        <v>280</v>
      </c>
    </row>
    <row r="62" spans="1:1" ht="15.75" x14ac:dyDescent="0.25">
      <c r="A62" s="26" t="s">
        <v>281</v>
      </c>
    </row>
    <row r="63" spans="1:1" ht="15.75" x14ac:dyDescent="0.25">
      <c r="A63" s="19" t="s">
        <v>282</v>
      </c>
    </row>
    <row r="64" spans="1:1" ht="15.75" x14ac:dyDescent="0.25">
      <c r="A64" s="19" t="s">
        <v>103</v>
      </c>
    </row>
    <row r="65" spans="1:1" ht="31.5" x14ac:dyDescent="0.25">
      <c r="A65" s="5" t="s">
        <v>364</v>
      </c>
    </row>
    <row r="66" spans="1:1" ht="31.5" x14ac:dyDescent="0.25">
      <c r="A66" s="5" t="s">
        <v>365</v>
      </c>
    </row>
    <row r="67" spans="1:1" ht="31.5" x14ac:dyDescent="0.25">
      <c r="A67" s="5" t="s">
        <v>366</v>
      </c>
    </row>
    <row r="68" spans="1:1" ht="31.5" x14ac:dyDescent="0.25">
      <c r="A68" s="5" t="s">
        <v>286</v>
      </c>
    </row>
    <row r="69" spans="1:1" ht="15.75" x14ac:dyDescent="0.25">
      <c r="A69" s="19" t="s">
        <v>105</v>
      </c>
    </row>
    <row r="70" spans="1:1" ht="31.5" x14ac:dyDescent="0.25">
      <c r="A70" s="35" t="s">
        <v>534</v>
      </c>
    </row>
    <row r="71" spans="1:1" ht="15.75" x14ac:dyDescent="0.25">
      <c r="A71" s="33" t="s">
        <v>107</v>
      </c>
    </row>
    <row r="72" spans="1:1" x14ac:dyDescent="0.25">
      <c r="A72" s="14"/>
    </row>
    <row r="73" spans="1:1" x14ac:dyDescent="0.25">
      <c r="A73" s="75" t="s">
        <v>287</v>
      </c>
    </row>
    <row r="74" spans="1:1" x14ac:dyDescent="0.25">
      <c r="A74" s="17" t="s">
        <v>359</v>
      </c>
    </row>
    <row r="75" spans="1:1" ht="15.75" x14ac:dyDescent="0.25">
      <c r="A75" s="16" t="s">
        <v>288</v>
      </c>
    </row>
    <row r="76" spans="1:1" ht="15.75" x14ac:dyDescent="0.25">
      <c r="A76" s="16" t="s">
        <v>289</v>
      </c>
    </row>
    <row r="77" spans="1:1" ht="15.75" x14ac:dyDescent="0.25">
      <c r="A77" s="20" t="s">
        <v>290</v>
      </c>
    </row>
    <row r="78" spans="1:1" ht="15.75" x14ac:dyDescent="0.25">
      <c r="A78" s="16" t="s">
        <v>291</v>
      </c>
    </row>
    <row r="79" spans="1:1" ht="15.75" x14ac:dyDescent="0.25">
      <c r="A79" s="20" t="s">
        <v>292</v>
      </c>
    </row>
    <row r="80" spans="1:1" ht="15.75" x14ac:dyDescent="0.25">
      <c r="A80" s="19" t="s">
        <v>81</v>
      </c>
    </row>
    <row r="81" spans="1:1" ht="15.75" x14ac:dyDescent="0.25">
      <c r="A81" s="19" t="s">
        <v>82</v>
      </c>
    </row>
    <row r="82" spans="1:1" ht="15.75" x14ac:dyDescent="0.25">
      <c r="A82" s="16" t="s">
        <v>293</v>
      </c>
    </row>
    <row r="83" spans="1:1" ht="15.75" x14ac:dyDescent="0.25">
      <c r="A83" s="16" t="s">
        <v>294</v>
      </c>
    </row>
    <row r="84" spans="1:1" ht="15.75" x14ac:dyDescent="0.25">
      <c r="A84" s="16" t="s">
        <v>295</v>
      </c>
    </row>
    <row r="85" spans="1:1" ht="15.75" x14ac:dyDescent="0.25">
      <c r="A85" s="16" t="s">
        <v>296</v>
      </c>
    </row>
    <row r="86" spans="1:1" ht="15.75" x14ac:dyDescent="0.25">
      <c r="A86" s="16" t="s">
        <v>297</v>
      </c>
    </row>
    <row r="87" spans="1:1" ht="15.75" x14ac:dyDescent="0.25">
      <c r="A87" s="16" t="s">
        <v>298</v>
      </c>
    </row>
    <row r="88" spans="1:1" ht="15.75" x14ac:dyDescent="0.25">
      <c r="A88" s="16" t="s">
        <v>299</v>
      </c>
    </row>
    <row r="89" spans="1:1" ht="15.75" x14ac:dyDescent="0.25">
      <c r="A89" s="25" t="s">
        <v>90</v>
      </c>
    </row>
    <row r="90" spans="1:1" ht="15.75" x14ac:dyDescent="0.25">
      <c r="A90" s="16" t="s">
        <v>300</v>
      </c>
    </row>
    <row r="91" spans="1:1" ht="15.75" x14ac:dyDescent="0.25">
      <c r="A91" s="16" t="s">
        <v>301</v>
      </c>
    </row>
    <row r="92" spans="1:1" ht="15.75" x14ac:dyDescent="0.25">
      <c r="A92" s="16" t="s">
        <v>302</v>
      </c>
    </row>
    <row r="93" spans="1:1" ht="15.75" x14ac:dyDescent="0.25">
      <c r="A93" s="16" t="s">
        <v>303</v>
      </c>
    </row>
    <row r="94" spans="1:1" ht="15.75" x14ac:dyDescent="0.25">
      <c r="A94" s="16" t="s">
        <v>304</v>
      </c>
    </row>
    <row r="95" spans="1:1" ht="31.5" x14ac:dyDescent="0.25">
      <c r="A95" s="5" t="s">
        <v>305</v>
      </c>
    </row>
    <row r="96" spans="1:1" ht="15.75" x14ac:dyDescent="0.25">
      <c r="A96" s="27" t="s">
        <v>363</v>
      </c>
    </row>
    <row r="97" spans="1:1" ht="15.75" x14ac:dyDescent="0.25">
      <c r="A97" s="28" t="s">
        <v>306</v>
      </c>
    </row>
    <row r="98" spans="1:1" ht="15.75" x14ac:dyDescent="0.25">
      <c r="A98" s="29" t="s">
        <v>100</v>
      </c>
    </row>
    <row r="99" spans="1:1" ht="15.75" x14ac:dyDescent="0.25">
      <c r="A99" s="15" t="s">
        <v>307</v>
      </c>
    </row>
    <row r="100" spans="1:1" ht="15.75" x14ac:dyDescent="0.25">
      <c r="A100" s="28" t="s">
        <v>308</v>
      </c>
    </row>
    <row r="101" spans="1:1" ht="31.5" x14ac:dyDescent="0.25">
      <c r="A101" s="27" t="s">
        <v>309</v>
      </c>
    </row>
    <row r="102" spans="1:1" ht="15.75" x14ac:dyDescent="0.25">
      <c r="A102" s="19" t="s">
        <v>310</v>
      </c>
    </row>
    <row r="103" spans="1:1" ht="15.75" x14ac:dyDescent="0.25">
      <c r="A103" s="19" t="s">
        <v>311</v>
      </c>
    </row>
    <row r="104" spans="1:1" ht="15.75" x14ac:dyDescent="0.25">
      <c r="A104" s="5" t="s">
        <v>367</v>
      </c>
    </row>
    <row r="105" spans="1:1" ht="18" customHeight="1" x14ac:dyDescent="0.25">
      <c r="A105" s="5" t="s">
        <v>368</v>
      </c>
    </row>
    <row r="106" spans="1:1" ht="18.75" customHeight="1" x14ac:dyDescent="0.25">
      <c r="A106" s="5" t="s">
        <v>369</v>
      </c>
    </row>
    <row r="107" spans="1:1" ht="15.75" x14ac:dyDescent="0.25">
      <c r="A107" s="5" t="s">
        <v>315</v>
      </c>
    </row>
    <row r="108" spans="1:1" ht="15.75" x14ac:dyDescent="0.25">
      <c r="A108" s="19" t="s">
        <v>316</v>
      </c>
    </row>
    <row r="109" spans="1:1" ht="31.5" x14ac:dyDescent="0.25">
      <c r="A109" s="35" t="s">
        <v>370</v>
      </c>
    </row>
    <row r="110" spans="1:1" ht="15.75" x14ac:dyDescent="0.25">
      <c r="A110" s="33" t="s">
        <v>107</v>
      </c>
    </row>
    <row r="111" spans="1:1" x14ac:dyDescent="0.25">
      <c r="A111" s="14"/>
    </row>
    <row r="112" spans="1:1" x14ac:dyDescent="0.25">
      <c r="A112" s="59" t="s">
        <v>339</v>
      </c>
    </row>
    <row r="113" spans="1:1" x14ac:dyDescent="0.25">
      <c r="A113" s="14"/>
    </row>
    <row r="114" spans="1:1" x14ac:dyDescent="0.25">
      <c r="A114" s="14"/>
    </row>
  </sheetData>
  <sheetProtection algorithmName="SHA-512" hashValue="EgqWHzGv/XiYRstU8whb00pE0d5znd9VGnbBNwCM/PhvHNROLWc/3pIzMKFk/F1RTwfCfqgN7TNrfRh9D6wpZA==" saltValue="xrW6qCu7XtinhanFrJ1zpA==" spinCount="100000" sheet="1" objects="1" scenarios="1"/>
  <hyperlinks>
    <hyperlink ref="A112" location="'FF ajustare tarif canalizare 2b'!A1" display="Completeaza date in Anexa 2b)" xr:uid="{72425F46-D8B1-41DA-9267-6352B96735BF}"/>
    <hyperlink ref="A1" location="'FF ajustare tarif canalizare 2b'!A1" display="Completeaza date in Anexa 2b)" xr:uid="{9A589700-6772-420D-B230-9016575070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B60A-2064-4ADF-830D-6CF07A97B3F6}">
  <dimension ref="A1:A177"/>
  <sheetViews>
    <sheetView zoomScaleSheetLayoutView="140" workbookViewId="0"/>
  </sheetViews>
  <sheetFormatPr defaultColWidth="16.5703125" defaultRowHeight="15" x14ac:dyDescent="0.25"/>
  <cols>
    <col min="1" max="1" width="144.7109375" customWidth="1"/>
  </cols>
  <sheetData>
    <row r="1" spans="1:1" x14ac:dyDescent="0.25">
      <c r="A1" s="59" t="s">
        <v>408</v>
      </c>
    </row>
    <row r="2" spans="1:1" x14ac:dyDescent="0.25">
      <c r="A2" s="14"/>
    </row>
    <row r="3" spans="1:1" ht="18.75" x14ac:dyDescent="0.3">
      <c r="A3" s="39" t="s">
        <v>489</v>
      </c>
    </row>
    <row r="4" spans="1:1" x14ac:dyDescent="0.25">
      <c r="A4" s="14"/>
    </row>
    <row r="5" spans="1:1" ht="30" x14ac:dyDescent="0.25">
      <c r="A5" s="13" t="s">
        <v>488</v>
      </c>
    </row>
    <row r="6" spans="1:1" ht="30" x14ac:dyDescent="0.25">
      <c r="A6" s="13" t="s">
        <v>487</v>
      </c>
    </row>
    <row r="7" spans="1:1" x14ac:dyDescent="0.25">
      <c r="A7" s="13" t="s">
        <v>231</v>
      </c>
    </row>
    <row r="8" spans="1:1" x14ac:dyDescent="0.25">
      <c r="A8" s="17" t="s">
        <v>232</v>
      </c>
    </row>
    <row r="9" spans="1:1" x14ac:dyDescent="0.25">
      <c r="A9" s="17" t="s">
        <v>486</v>
      </c>
    </row>
    <row r="10" spans="1:1" x14ac:dyDescent="0.25">
      <c r="A10" s="18" t="s">
        <v>345</v>
      </c>
    </row>
    <row r="11" spans="1:1" ht="31.5" customHeight="1" x14ac:dyDescent="0.25">
      <c r="A11" s="72" t="s">
        <v>485</v>
      </c>
    </row>
    <row r="12" spans="1:1" ht="30" x14ac:dyDescent="0.25">
      <c r="A12" s="72" t="s">
        <v>484</v>
      </c>
    </row>
    <row r="13" spans="1:1" x14ac:dyDescent="0.25">
      <c r="A13" s="72" t="s">
        <v>483</v>
      </c>
    </row>
    <row r="14" spans="1:1" x14ac:dyDescent="0.25">
      <c r="A14" s="72" t="s">
        <v>482</v>
      </c>
    </row>
    <row r="15" spans="1:1" x14ac:dyDescent="0.25">
      <c r="A15" s="14"/>
    </row>
    <row r="16" spans="1:1" ht="18.75" x14ac:dyDescent="0.3">
      <c r="A16" s="74" t="s">
        <v>68</v>
      </c>
    </row>
    <row r="17" spans="1:1" x14ac:dyDescent="0.25">
      <c r="A17" s="40"/>
    </row>
    <row r="18" spans="1:1" x14ac:dyDescent="0.25">
      <c r="A18" s="75" t="s">
        <v>481</v>
      </c>
    </row>
    <row r="19" spans="1:1" x14ac:dyDescent="0.25">
      <c r="A19" s="17" t="s">
        <v>480</v>
      </c>
    </row>
    <row r="20" spans="1:1" x14ac:dyDescent="0.25">
      <c r="A20" s="17" t="s">
        <v>70</v>
      </c>
    </row>
    <row r="21" spans="1:1" x14ac:dyDescent="0.25">
      <c r="A21" s="13" t="s">
        <v>479</v>
      </c>
    </row>
    <row r="22" spans="1:1" ht="30" x14ac:dyDescent="0.25">
      <c r="A22" s="13" t="s">
        <v>478</v>
      </c>
    </row>
    <row r="23" spans="1:1" ht="30" x14ac:dyDescent="0.25">
      <c r="A23" s="17" t="s">
        <v>465</v>
      </c>
    </row>
    <row r="24" spans="1:1" x14ac:dyDescent="0.25">
      <c r="A24" s="13" t="s">
        <v>477</v>
      </c>
    </row>
    <row r="25" spans="1:1" ht="30" x14ac:dyDescent="0.25">
      <c r="A25" s="13" t="s">
        <v>463</v>
      </c>
    </row>
    <row r="26" spans="1:1" ht="30" x14ac:dyDescent="0.25">
      <c r="A26" s="17" t="s">
        <v>422</v>
      </c>
    </row>
    <row r="27" spans="1:1" ht="30" x14ac:dyDescent="0.25">
      <c r="A27" s="13" t="s">
        <v>462</v>
      </c>
    </row>
    <row r="28" spans="1:1" ht="30" x14ac:dyDescent="0.25">
      <c r="A28" s="13" t="s">
        <v>476</v>
      </c>
    </row>
    <row r="29" spans="1:1" x14ac:dyDescent="0.25">
      <c r="A29" s="13" t="s">
        <v>256</v>
      </c>
    </row>
    <row r="30" spans="1:1" ht="15.75" x14ac:dyDescent="0.25">
      <c r="A30" s="4" t="s">
        <v>257</v>
      </c>
    </row>
    <row r="31" spans="1:1" x14ac:dyDescent="0.25">
      <c r="A31" s="13" t="s">
        <v>258</v>
      </c>
    </row>
    <row r="32" spans="1:1" ht="30" x14ac:dyDescent="0.25">
      <c r="A32" s="17" t="s">
        <v>75</v>
      </c>
    </row>
    <row r="33" spans="1:1" ht="31.5" x14ac:dyDescent="0.25">
      <c r="A33" s="16" t="s">
        <v>475</v>
      </c>
    </row>
    <row r="34" spans="1:1" ht="31.5" x14ac:dyDescent="0.25">
      <c r="A34" s="16" t="s">
        <v>260</v>
      </c>
    </row>
    <row r="35" spans="1:1" ht="15.75" x14ac:dyDescent="0.25">
      <c r="A35" s="20" t="s">
        <v>261</v>
      </c>
    </row>
    <row r="36" spans="1:1" ht="15.75" x14ac:dyDescent="0.25">
      <c r="A36" s="16" t="s">
        <v>262</v>
      </c>
    </row>
    <row r="37" spans="1:1" ht="15.75" x14ac:dyDescent="0.25">
      <c r="A37" s="20" t="s">
        <v>263</v>
      </c>
    </row>
    <row r="38" spans="1:1" ht="15.75" x14ac:dyDescent="0.25">
      <c r="A38" s="19" t="s">
        <v>81</v>
      </c>
    </row>
    <row r="39" spans="1:1" ht="15.75" x14ac:dyDescent="0.25">
      <c r="A39" s="19" t="s">
        <v>82</v>
      </c>
    </row>
    <row r="40" spans="1:1" ht="15.75" x14ac:dyDescent="0.25">
      <c r="A40" s="16" t="s">
        <v>264</v>
      </c>
    </row>
    <row r="41" spans="1:1" ht="15.75" x14ac:dyDescent="0.25">
      <c r="A41" s="16" t="s">
        <v>265</v>
      </c>
    </row>
    <row r="42" spans="1:1" ht="15.75" x14ac:dyDescent="0.25">
      <c r="A42" s="16" t="s">
        <v>266</v>
      </c>
    </row>
    <row r="43" spans="1:1" ht="15.75" x14ac:dyDescent="0.25">
      <c r="A43" s="16" t="s">
        <v>267</v>
      </c>
    </row>
    <row r="44" spans="1:1" ht="15.75" x14ac:dyDescent="0.25">
      <c r="A44" s="16" t="s">
        <v>268</v>
      </c>
    </row>
    <row r="45" spans="1:1" ht="15.75" x14ac:dyDescent="0.25">
      <c r="A45" s="16" t="s">
        <v>269</v>
      </c>
    </row>
    <row r="46" spans="1:1" ht="15.75" x14ac:dyDescent="0.25">
      <c r="A46" s="16" t="s">
        <v>270</v>
      </c>
    </row>
    <row r="47" spans="1:1" ht="15.75" x14ac:dyDescent="0.25">
      <c r="A47" s="25" t="s">
        <v>90</v>
      </c>
    </row>
    <row r="48" spans="1:1" ht="15.75" x14ac:dyDescent="0.25">
      <c r="A48" s="16" t="s">
        <v>271</v>
      </c>
    </row>
    <row r="49" spans="1:1" ht="15.75" x14ac:dyDescent="0.25">
      <c r="A49" s="16" t="s">
        <v>272</v>
      </c>
    </row>
    <row r="50" spans="1:1" ht="15.75" x14ac:dyDescent="0.25">
      <c r="A50" s="16" t="s">
        <v>273</v>
      </c>
    </row>
    <row r="51" spans="1:1" ht="15.75" x14ac:dyDescent="0.25">
      <c r="A51" s="16" t="s">
        <v>274</v>
      </c>
    </row>
    <row r="52" spans="1:1" ht="15.75" x14ac:dyDescent="0.25">
      <c r="A52" s="16" t="s">
        <v>275</v>
      </c>
    </row>
    <row r="53" spans="1:1" ht="15.75" x14ac:dyDescent="0.25">
      <c r="A53" s="5" t="s">
        <v>276</v>
      </c>
    </row>
    <row r="54" spans="1:1" ht="15.75" x14ac:dyDescent="0.25">
      <c r="A54" s="27" t="s">
        <v>474</v>
      </c>
    </row>
    <row r="55" spans="1:1" ht="15.75" x14ac:dyDescent="0.25">
      <c r="A55" s="28" t="s">
        <v>277</v>
      </c>
    </row>
    <row r="56" spans="1:1" ht="15.75" x14ac:dyDescent="0.25">
      <c r="A56" s="77" t="s">
        <v>278</v>
      </c>
    </row>
    <row r="57" spans="1:1" ht="15.75" x14ac:dyDescent="0.25">
      <c r="A57" s="15" t="s">
        <v>279</v>
      </c>
    </row>
    <row r="58" spans="1:1" ht="15.75" x14ac:dyDescent="0.25">
      <c r="A58" s="28" t="s">
        <v>280</v>
      </c>
    </row>
    <row r="59" spans="1:1" ht="15.75" x14ac:dyDescent="0.25">
      <c r="A59" s="26" t="s">
        <v>281</v>
      </c>
    </row>
    <row r="60" spans="1:1" ht="15.75" x14ac:dyDescent="0.25">
      <c r="A60" s="19" t="s">
        <v>282</v>
      </c>
    </row>
    <row r="61" spans="1:1" ht="15.75" x14ac:dyDescent="0.25">
      <c r="A61" s="19" t="s">
        <v>103</v>
      </c>
    </row>
    <row r="62" spans="1:1" ht="15.75" x14ac:dyDescent="0.25">
      <c r="A62" s="5" t="s">
        <v>473</v>
      </c>
    </row>
    <row r="63" spans="1:1" ht="15.75" x14ac:dyDescent="0.25">
      <c r="A63" s="5" t="s">
        <v>472</v>
      </c>
    </row>
    <row r="64" spans="1:1" ht="15.75" x14ac:dyDescent="0.25">
      <c r="A64" s="5" t="s">
        <v>471</v>
      </c>
    </row>
    <row r="65" spans="1:1" ht="15.75" x14ac:dyDescent="0.25">
      <c r="A65" s="5" t="s">
        <v>286</v>
      </c>
    </row>
    <row r="66" spans="1:1" ht="15.75" x14ac:dyDescent="0.25">
      <c r="A66" s="19" t="s">
        <v>105</v>
      </c>
    </row>
    <row r="67" spans="1:1" ht="15.75" x14ac:dyDescent="0.25">
      <c r="A67" s="35" t="s">
        <v>470</v>
      </c>
    </row>
    <row r="68" spans="1:1" ht="15.75" x14ac:dyDescent="0.25">
      <c r="A68" s="33" t="s">
        <v>107</v>
      </c>
    </row>
    <row r="69" spans="1:1" ht="15.75" x14ac:dyDescent="0.25">
      <c r="A69" s="21"/>
    </row>
    <row r="70" spans="1:1" ht="31.5" customHeight="1" x14ac:dyDescent="0.25">
      <c r="A70" s="75" t="s">
        <v>469</v>
      </c>
    </row>
    <row r="71" spans="1:1" ht="30" x14ac:dyDescent="0.25">
      <c r="A71" s="17" t="s">
        <v>468</v>
      </c>
    </row>
    <row r="72" spans="1:1" x14ac:dyDescent="0.25">
      <c r="A72" s="17" t="s">
        <v>70</v>
      </c>
    </row>
    <row r="73" spans="1:1" x14ac:dyDescent="0.25">
      <c r="A73" s="13" t="s">
        <v>467</v>
      </c>
    </row>
    <row r="74" spans="1:1" ht="30" x14ac:dyDescent="0.25">
      <c r="A74" s="13" t="s">
        <v>466</v>
      </c>
    </row>
    <row r="75" spans="1:1" ht="30" x14ac:dyDescent="0.25">
      <c r="A75" s="17" t="s">
        <v>465</v>
      </c>
    </row>
    <row r="76" spans="1:1" x14ac:dyDescent="0.25">
      <c r="A76" s="13" t="s">
        <v>464</v>
      </c>
    </row>
    <row r="77" spans="1:1" ht="30" x14ac:dyDescent="0.25">
      <c r="A77" s="13" t="s">
        <v>463</v>
      </c>
    </row>
    <row r="78" spans="1:1" ht="30" x14ac:dyDescent="0.25">
      <c r="A78" s="17" t="s">
        <v>422</v>
      </c>
    </row>
    <row r="79" spans="1:1" ht="30" x14ac:dyDescent="0.25">
      <c r="A79" s="13" t="s">
        <v>462</v>
      </c>
    </row>
    <row r="80" spans="1:1" ht="30" x14ac:dyDescent="0.25">
      <c r="A80" s="13" t="s">
        <v>461</v>
      </c>
    </row>
    <row r="81" spans="1:1" x14ac:dyDescent="0.25">
      <c r="A81" s="13" t="s">
        <v>460</v>
      </c>
    </row>
    <row r="82" spans="1:1" ht="15.75" x14ac:dyDescent="0.25">
      <c r="A82" s="4" t="s">
        <v>459</v>
      </c>
    </row>
    <row r="83" spans="1:1" x14ac:dyDescent="0.25">
      <c r="A83" s="13" t="s">
        <v>458</v>
      </c>
    </row>
    <row r="84" spans="1:1" ht="30" x14ac:dyDescent="0.25">
      <c r="A84" s="17" t="s">
        <v>75</v>
      </c>
    </row>
    <row r="85" spans="1:1" ht="31.5" x14ac:dyDescent="0.25">
      <c r="A85" s="16" t="s">
        <v>457</v>
      </c>
    </row>
    <row r="86" spans="1:1" ht="31.5" x14ac:dyDescent="0.25">
      <c r="A86" s="16" t="s">
        <v>456</v>
      </c>
    </row>
    <row r="87" spans="1:1" ht="15.75" x14ac:dyDescent="0.25">
      <c r="A87" s="20" t="s">
        <v>455</v>
      </c>
    </row>
    <row r="88" spans="1:1" ht="15.75" x14ac:dyDescent="0.25">
      <c r="A88" s="16" t="s">
        <v>454</v>
      </c>
    </row>
    <row r="89" spans="1:1" ht="15.75" x14ac:dyDescent="0.25">
      <c r="A89" s="20" t="s">
        <v>453</v>
      </c>
    </row>
    <row r="90" spans="1:1" ht="15.75" x14ac:dyDescent="0.25">
      <c r="A90" s="19" t="s">
        <v>81</v>
      </c>
    </row>
    <row r="91" spans="1:1" ht="15.75" x14ac:dyDescent="0.25">
      <c r="A91" s="19" t="s">
        <v>82</v>
      </c>
    </row>
    <row r="92" spans="1:1" ht="15.75" x14ac:dyDescent="0.25">
      <c r="A92" s="16" t="s">
        <v>452</v>
      </c>
    </row>
    <row r="93" spans="1:1" ht="15.75" x14ac:dyDescent="0.25">
      <c r="A93" s="16" t="s">
        <v>451</v>
      </c>
    </row>
    <row r="94" spans="1:1" ht="15.75" x14ac:dyDescent="0.25">
      <c r="A94" s="16" t="s">
        <v>450</v>
      </c>
    </row>
    <row r="95" spans="1:1" ht="15.75" x14ac:dyDescent="0.25">
      <c r="A95" s="16" t="s">
        <v>449</v>
      </c>
    </row>
    <row r="96" spans="1:1" ht="15.75" x14ac:dyDescent="0.25">
      <c r="A96" s="16" t="s">
        <v>448</v>
      </c>
    </row>
    <row r="97" spans="1:1" ht="15.75" x14ac:dyDescent="0.25">
      <c r="A97" s="16" t="s">
        <v>447</v>
      </c>
    </row>
    <row r="98" spans="1:1" ht="15.75" x14ac:dyDescent="0.25">
      <c r="A98" s="16" t="s">
        <v>446</v>
      </c>
    </row>
    <row r="99" spans="1:1" ht="15.75" x14ac:dyDescent="0.25">
      <c r="A99" s="25" t="s">
        <v>90</v>
      </c>
    </row>
    <row r="100" spans="1:1" ht="15.75" x14ac:dyDescent="0.25">
      <c r="A100" s="16" t="s">
        <v>445</v>
      </c>
    </row>
    <row r="101" spans="1:1" ht="15.75" x14ac:dyDescent="0.25">
      <c r="A101" s="16" t="s">
        <v>444</v>
      </c>
    </row>
    <row r="102" spans="1:1" ht="15.75" x14ac:dyDescent="0.25">
      <c r="A102" s="16" t="s">
        <v>443</v>
      </c>
    </row>
    <row r="103" spans="1:1" ht="15.75" x14ac:dyDescent="0.25">
      <c r="A103" s="16" t="s">
        <v>442</v>
      </c>
    </row>
    <row r="104" spans="1:1" ht="15.75" x14ac:dyDescent="0.25">
      <c r="A104" s="16" t="s">
        <v>441</v>
      </c>
    </row>
    <row r="105" spans="1:1" ht="15.75" x14ac:dyDescent="0.25">
      <c r="A105" s="5" t="s">
        <v>440</v>
      </c>
    </row>
    <row r="106" spans="1:1" ht="15.75" x14ac:dyDescent="0.25">
      <c r="A106" s="27" t="s">
        <v>363</v>
      </c>
    </row>
    <row r="107" spans="1:1" ht="15.75" x14ac:dyDescent="0.25">
      <c r="A107" s="28" t="s">
        <v>439</v>
      </c>
    </row>
    <row r="108" spans="1:1" ht="15.75" x14ac:dyDescent="0.25">
      <c r="A108" s="77" t="s">
        <v>438</v>
      </c>
    </row>
    <row r="109" spans="1:1" ht="15.75" x14ac:dyDescent="0.25">
      <c r="A109" s="15" t="s">
        <v>437</v>
      </c>
    </row>
    <row r="110" spans="1:1" ht="15.75" x14ac:dyDescent="0.25">
      <c r="A110" s="28" t="s">
        <v>436</v>
      </c>
    </row>
    <row r="111" spans="1:1" ht="15.75" x14ac:dyDescent="0.25">
      <c r="A111" s="26" t="s">
        <v>435</v>
      </c>
    </row>
    <row r="112" spans="1:1" ht="15.75" x14ac:dyDescent="0.25">
      <c r="A112" s="19" t="s">
        <v>282</v>
      </c>
    </row>
    <row r="113" spans="1:1" ht="15.75" x14ac:dyDescent="0.25">
      <c r="A113" s="19" t="s">
        <v>103</v>
      </c>
    </row>
    <row r="114" spans="1:1" ht="15.75" x14ac:dyDescent="0.25">
      <c r="A114" s="5" t="s">
        <v>434</v>
      </c>
    </row>
    <row r="115" spans="1:1" ht="15.75" x14ac:dyDescent="0.25">
      <c r="A115" s="5" t="s">
        <v>433</v>
      </c>
    </row>
    <row r="116" spans="1:1" ht="15.75" x14ac:dyDescent="0.25">
      <c r="A116" s="5" t="s">
        <v>432</v>
      </c>
    </row>
    <row r="117" spans="1:1" ht="15.75" x14ac:dyDescent="0.25">
      <c r="A117" s="5" t="s">
        <v>431</v>
      </c>
    </row>
    <row r="118" spans="1:1" ht="15.75" x14ac:dyDescent="0.25">
      <c r="A118" s="19" t="s">
        <v>105</v>
      </c>
    </row>
    <row r="119" spans="1:1" ht="15.75" x14ac:dyDescent="0.25">
      <c r="A119" s="35" t="s">
        <v>430</v>
      </c>
    </row>
    <row r="120" spans="1:1" ht="15.75" x14ac:dyDescent="0.25">
      <c r="A120" s="33" t="s">
        <v>107</v>
      </c>
    </row>
    <row r="121" spans="1:1" ht="15.75" x14ac:dyDescent="0.25">
      <c r="A121" s="21"/>
    </row>
    <row r="122" spans="1:1" x14ac:dyDescent="0.25">
      <c r="A122" s="14"/>
    </row>
    <row r="123" spans="1:1" x14ac:dyDescent="0.25">
      <c r="A123" s="75" t="s">
        <v>287</v>
      </c>
    </row>
    <row r="124" spans="1:1" x14ac:dyDescent="0.25">
      <c r="A124" s="13" t="s">
        <v>429</v>
      </c>
    </row>
    <row r="125" spans="1:1" x14ac:dyDescent="0.25">
      <c r="A125" s="17" t="s">
        <v>428</v>
      </c>
    </row>
    <row r="126" spans="1:1" x14ac:dyDescent="0.25">
      <c r="A126" s="13" t="s">
        <v>427</v>
      </c>
    </row>
    <row r="127" spans="1:1" ht="30" x14ac:dyDescent="0.25">
      <c r="A127" s="13" t="s">
        <v>426</v>
      </c>
    </row>
    <row r="128" spans="1:1" ht="30" x14ac:dyDescent="0.25">
      <c r="A128" s="17" t="s">
        <v>425</v>
      </c>
    </row>
    <row r="129" spans="1:1" x14ac:dyDescent="0.25">
      <c r="A129" s="13" t="s">
        <v>424</v>
      </c>
    </row>
    <row r="130" spans="1:1" ht="30" x14ac:dyDescent="0.25">
      <c r="A130" s="13" t="s">
        <v>423</v>
      </c>
    </row>
    <row r="131" spans="1:1" ht="30" x14ac:dyDescent="0.25">
      <c r="A131" s="17" t="s">
        <v>422</v>
      </c>
    </row>
    <row r="132" spans="1:1" x14ac:dyDescent="0.25">
      <c r="A132" s="13" t="s">
        <v>421</v>
      </c>
    </row>
    <row r="133" spans="1:1" ht="30" x14ac:dyDescent="0.25">
      <c r="A133" s="13" t="s">
        <v>420</v>
      </c>
    </row>
    <row r="134" spans="1:1" x14ac:dyDescent="0.25">
      <c r="A134" s="13" t="s">
        <v>419</v>
      </c>
    </row>
    <row r="135" spans="1:1" ht="15.75" x14ac:dyDescent="0.25">
      <c r="A135" s="4" t="s">
        <v>418</v>
      </c>
    </row>
    <row r="136" spans="1:1" x14ac:dyDescent="0.25">
      <c r="A136" s="13" t="s">
        <v>417</v>
      </c>
    </row>
    <row r="137" spans="1:1" ht="24" customHeight="1" x14ac:dyDescent="0.25">
      <c r="A137" s="17" t="s">
        <v>359</v>
      </c>
    </row>
    <row r="138" spans="1:1" ht="31.5" x14ac:dyDescent="0.25">
      <c r="A138" s="16" t="s">
        <v>416</v>
      </c>
    </row>
    <row r="139" spans="1:1" ht="31.5" x14ac:dyDescent="0.25">
      <c r="A139" s="16" t="s">
        <v>415</v>
      </c>
    </row>
    <row r="140" spans="1:1" ht="15.75" x14ac:dyDescent="0.25">
      <c r="A140" s="20" t="s">
        <v>290</v>
      </c>
    </row>
    <row r="141" spans="1:1" ht="15.75" x14ac:dyDescent="0.25">
      <c r="A141" s="16" t="s">
        <v>291</v>
      </c>
    </row>
    <row r="142" spans="1:1" ht="15.75" x14ac:dyDescent="0.25">
      <c r="A142" s="20" t="s">
        <v>292</v>
      </c>
    </row>
    <row r="143" spans="1:1" ht="15.75" x14ac:dyDescent="0.25">
      <c r="A143" s="19" t="s">
        <v>81</v>
      </c>
    </row>
    <row r="144" spans="1:1" ht="15.75" x14ac:dyDescent="0.25">
      <c r="A144" s="19" t="s">
        <v>82</v>
      </c>
    </row>
    <row r="145" spans="1:1" ht="15.75" x14ac:dyDescent="0.25">
      <c r="A145" s="16" t="s">
        <v>293</v>
      </c>
    </row>
    <row r="146" spans="1:1" ht="15.75" x14ac:dyDescent="0.25">
      <c r="A146" s="16" t="s">
        <v>294</v>
      </c>
    </row>
    <row r="147" spans="1:1" ht="15.75" x14ac:dyDescent="0.25">
      <c r="A147" s="16" t="s">
        <v>295</v>
      </c>
    </row>
    <row r="148" spans="1:1" ht="15.75" x14ac:dyDescent="0.25">
      <c r="A148" s="16" t="s">
        <v>296</v>
      </c>
    </row>
    <row r="149" spans="1:1" ht="15.75" x14ac:dyDescent="0.25">
      <c r="A149" s="16" t="s">
        <v>297</v>
      </c>
    </row>
    <row r="150" spans="1:1" ht="15.75" x14ac:dyDescent="0.25">
      <c r="A150" s="16" t="s">
        <v>298</v>
      </c>
    </row>
    <row r="151" spans="1:1" ht="15.75" x14ac:dyDescent="0.25">
      <c r="A151" s="16" t="s">
        <v>299</v>
      </c>
    </row>
    <row r="152" spans="1:1" ht="15.75" x14ac:dyDescent="0.25">
      <c r="A152" s="25" t="s">
        <v>90</v>
      </c>
    </row>
    <row r="153" spans="1:1" ht="15.75" x14ac:dyDescent="0.25">
      <c r="A153" s="16" t="s">
        <v>300</v>
      </c>
    </row>
    <row r="154" spans="1:1" ht="15.75" x14ac:dyDescent="0.25">
      <c r="A154" s="16" t="s">
        <v>301</v>
      </c>
    </row>
    <row r="155" spans="1:1" ht="15.75" x14ac:dyDescent="0.25">
      <c r="A155" s="16" t="s">
        <v>302</v>
      </c>
    </row>
    <row r="156" spans="1:1" ht="15.75" x14ac:dyDescent="0.25">
      <c r="A156" s="16" t="s">
        <v>303</v>
      </c>
    </row>
    <row r="157" spans="1:1" ht="15.75" x14ac:dyDescent="0.25">
      <c r="A157" s="16" t="s">
        <v>304</v>
      </c>
    </row>
    <row r="158" spans="1:1" ht="15.75" x14ac:dyDescent="0.25">
      <c r="A158" s="5" t="s">
        <v>305</v>
      </c>
    </row>
    <row r="159" spans="1:1" ht="15.75" x14ac:dyDescent="0.25">
      <c r="A159" s="27" t="s">
        <v>363</v>
      </c>
    </row>
    <row r="160" spans="1:1" ht="15.75" x14ac:dyDescent="0.25">
      <c r="A160" s="28" t="s">
        <v>306</v>
      </c>
    </row>
    <row r="161" spans="1:1" ht="15.75" x14ac:dyDescent="0.25">
      <c r="A161" s="29" t="s">
        <v>100</v>
      </c>
    </row>
    <row r="162" spans="1:1" ht="15.75" x14ac:dyDescent="0.25">
      <c r="A162" s="15" t="s">
        <v>307</v>
      </c>
    </row>
    <row r="163" spans="1:1" ht="15.75" x14ac:dyDescent="0.25">
      <c r="A163" s="28" t="s">
        <v>308</v>
      </c>
    </row>
    <row r="164" spans="1:1" ht="15.75" x14ac:dyDescent="0.25">
      <c r="A164" s="26" t="s">
        <v>414</v>
      </c>
    </row>
    <row r="165" spans="1:1" ht="15.75" x14ac:dyDescent="0.25">
      <c r="A165" s="19" t="s">
        <v>102</v>
      </c>
    </row>
    <row r="166" spans="1:1" ht="15.75" x14ac:dyDescent="0.25">
      <c r="A166" s="19" t="s">
        <v>103</v>
      </c>
    </row>
    <row r="167" spans="1:1" ht="15.75" x14ac:dyDescent="0.25">
      <c r="A167" s="5" t="s">
        <v>413</v>
      </c>
    </row>
    <row r="168" spans="1:1" ht="15.75" x14ac:dyDescent="0.25">
      <c r="A168" s="5" t="s">
        <v>412</v>
      </c>
    </row>
    <row r="169" spans="1:1" ht="15.75" x14ac:dyDescent="0.25">
      <c r="A169" s="5" t="s">
        <v>411</v>
      </c>
    </row>
    <row r="170" spans="1:1" ht="15.75" x14ac:dyDescent="0.25">
      <c r="A170" s="5" t="s">
        <v>315</v>
      </c>
    </row>
    <row r="171" spans="1:1" ht="15.75" x14ac:dyDescent="0.25">
      <c r="A171" s="19" t="s">
        <v>105</v>
      </c>
    </row>
    <row r="172" spans="1:1" ht="15.75" x14ac:dyDescent="0.25">
      <c r="A172" s="35" t="s">
        <v>410</v>
      </c>
    </row>
    <row r="173" spans="1:1" ht="15.75" x14ac:dyDescent="0.25">
      <c r="A173" s="33" t="s">
        <v>409</v>
      </c>
    </row>
    <row r="174" spans="1:1" x14ac:dyDescent="0.25">
      <c r="A174" s="14"/>
    </row>
    <row r="175" spans="1:1" x14ac:dyDescent="0.25">
      <c r="A175" s="59" t="s">
        <v>408</v>
      </c>
    </row>
    <row r="176" spans="1:1" x14ac:dyDescent="0.25">
      <c r="A176" s="14"/>
    </row>
    <row r="177" spans="1:1" x14ac:dyDescent="0.25">
      <c r="A177" s="14"/>
    </row>
  </sheetData>
  <sheetProtection algorithmName="SHA-512" hashValue="qBspyv58oYJcHeiC9Bn3BqUCB7U45nRHWFDFG6NZ2qKSoEcW40ifCAxdtOLlBbDIenMiGxiKmTPljap5V0RGaA==" saltValue="9aQUJB8Mo29RkNU+g/KmiA==" spinCount="100000" sheet="1" objects="1" scenarios="1"/>
  <hyperlinks>
    <hyperlink ref="A175" location="'FF modificare pret apa 3a'!A1" display="Completeaza date in Anexa 3a)" xr:uid="{C837A9D8-E154-42DB-B2B8-8C225AF17D82}"/>
    <hyperlink ref="A1" location="'FF modificare pret apa 3a'!A1" display="Completeaza date in Anexa 3a)" xr:uid="{DF6F1137-CDD9-4251-9890-F0C5CB97B1E4}"/>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4DDA1-BAF0-4EC5-A721-F7EF2B2D9401}">
  <dimension ref="A1:A166"/>
  <sheetViews>
    <sheetView workbookViewId="0"/>
  </sheetViews>
  <sheetFormatPr defaultRowHeight="15" x14ac:dyDescent="0.25"/>
  <cols>
    <col min="1" max="1" width="116.140625" customWidth="1"/>
  </cols>
  <sheetData>
    <row r="1" spans="1:1" x14ac:dyDescent="0.25">
      <c r="A1" s="59" t="s">
        <v>496</v>
      </c>
    </row>
    <row r="2" spans="1:1" x14ac:dyDescent="0.25">
      <c r="A2" s="14"/>
    </row>
    <row r="3" spans="1:1" ht="18.75" x14ac:dyDescent="0.3">
      <c r="A3" s="39" t="s">
        <v>533</v>
      </c>
    </row>
    <row r="4" spans="1:1" x14ac:dyDescent="0.25">
      <c r="A4" s="14"/>
    </row>
    <row r="5" spans="1:1" x14ac:dyDescent="0.25">
      <c r="A5" s="13" t="s">
        <v>341</v>
      </c>
    </row>
    <row r="6" spans="1:1" ht="30" x14ac:dyDescent="0.25">
      <c r="A6" s="13" t="s">
        <v>342</v>
      </c>
    </row>
    <row r="7" spans="1:1" ht="30" x14ac:dyDescent="0.25">
      <c r="A7" s="13" t="s">
        <v>532</v>
      </c>
    </row>
    <row r="8" spans="1:1" x14ac:dyDescent="0.25">
      <c r="A8" s="13" t="s">
        <v>343</v>
      </c>
    </row>
    <row r="9" spans="1:1" ht="30" x14ac:dyDescent="0.25">
      <c r="A9" s="17" t="s">
        <v>232</v>
      </c>
    </row>
    <row r="10" spans="1:1" x14ac:dyDescent="0.25">
      <c r="A10" s="17" t="s">
        <v>344</v>
      </c>
    </row>
    <row r="11" spans="1:1" x14ac:dyDescent="0.25">
      <c r="A11" s="13" t="s">
        <v>345</v>
      </c>
    </row>
    <row r="12" spans="1:1" ht="45" x14ac:dyDescent="0.25">
      <c r="A12" s="72" t="s">
        <v>531</v>
      </c>
    </row>
    <row r="13" spans="1:1" ht="30" x14ac:dyDescent="0.25">
      <c r="A13" s="72" t="s">
        <v>530</v>
      </c>
    </row>
    <row r="14" spans="1:1" x14ac:dyDescent="0.25">
      <c r="A14" s="72" t="s">
        <v>529</v>
      </c>
    </row>
    <row r="15" spans="1:1" x14ac:dyDescent="0.25">
      <c r="A15" s="72" t="s">
        <v>239</v>
      </c>
    </row>
    <row r="16" spans="1:1" x14ac:dyDescent="0.25">
      <c r="A16" s="14"/>
    </row>
    <row r="17" spans="1:1" ht="18.75" x14ac:dyDescent="0.3">
      <c r="A17" s="74" t="s">
        <v>68</v>
      </c>
    </row>
    <row r="18" spans="1:1" x14ac:dyDescent="0.25">
      <c r="A18" s="40"/>
    </row>
    <row r="19" spans="1:1" x14ac:dyDescent="0.25">
      <c r="A19" s="13"/>
    </row>
    <row r="20" spans="1:1" x14ac:dyDescent="0.25">
      <c r="A20" s="75" t="s">
        <v>481</v>
      </c>
    </row>
    <row r="21" spans="1:1" x14ac:dyDescent="0.25">
      <c r="A21" s="17" t="s">
        <v>511</v>
      </c>
    </row>
    <row r="22" spans="1:1" x14ac:dyDescent="0.25">
      <c r="A22" s="13" t="s">
        <v>351</v>
      </c>
    </row>
    <row r="23" spans="1:1" ht="30" x14ac:dyDescent="0.25">
      <c r="A23" s="13" t="s">
        <v>352</v>
      </c>
    </row>
    <row r="24" spans="1:1" ht="30" x14ac:dyDescent="0.25">
      <c r="A24" s="17" t="s">
        <v>353</v>
      </c>
    </row>
    <row r="25" spans="1:1" x14ac:dyDescent="0.25">
      <c r="A25" s="13" t="s">
        <v>354</v>
      </c>
    </row>
    <row r="26" spans="1:1" ht="30" x14ac:dyDescent="0.25">
      <c r="A26" s="13" t="s">
        <v>528</v>
      </c>
    </row>
    <row r="27" spans="1:1" x14ac:dyDescent="0.25">
      <c r="A27" s="13" t="s">
        <v>356</v>
      </c>
    </row>
    <row r="28" spans="1:1" ht="15.75" x14ac:dyDescent="0.25">
      <c r="A28" s="4" t="s">
        <v>357</v>
      </c>
    </row>
    <row r="29" spans="1:1" x14ac:dyDescent="0.25">
      <c r="A29" s="13" t="s">
        <v>358</v>
      </c>
    </row>
    <row r="30" spans="1:1" ht="30" x14ac:dyDescent="0.25">
      <c r="A30" s="17" t="s">
        <v>75</v>
      </c>
    </row>
    <row r="31" spans="1:1" ht="19.5" customHeight="1" x14ac:dyDescent="0.25">
      <c r="A31" s="16" t="s">
        <v>360</v>
      </c>
    </row>
    <row r="32" spans="1:1" ht="15.75" x14ac:dyDescent="0.25">
      <c r="A32" s="16" t="s">
        <v>361</v>
      </c>
    </row>
    <row r="33" spans="1:1" ht="31.5" x14ac:dyDescent="0.25">
      <c r="A33" s="20" t="s">
        <v>362</v>
      </c>
    </row>
    <row r="34" spans="1:1" ht="15.75" x14ac:dyDescent="0.25">
      <c r="A34" s="20" t="s">
        <v>263</v>
      </c>
    </row>
    <row r="35" spans="1:1" ht="15.75" x14ac:dyDescent="0.25">
      <c r="A35" s="19" t="s">
        <v>81</v>
      </c>
    </row>
    <row r="36" spans="1:1" ht="15.75" x14ac:dyDescent="0.25">
      <c r="A36" s="19" t="s">
        <v>82</v>
      </c>
    </row>
    <row r="37" spans="1:1" ht="16.5" customHeight="1" x14ac:dyDescent="0.25">
      <c r="A37" s="16" t="s">
        <v>264</v>
      </c>
    </row>
    <row r="38" spans="1:1" ht="32.25" customHeight="1" x14ac:dyDescent="0.25">
      <c r="A38" s="16" t="s">
        <v>265</v>
      </c>
    </row>
    <row r="39" spans="1:1" ht="16.5" customHeight="1" x14ac:dyDescent="0.25">
      <c r="A39" s="16" t="s">
        <v>266</v>
      </c>
    </row>
    <row r="40" spans="1:1" ht="16.5" customHeight="1" x14ac:dyDescent="0.25">
      <c r="A40" s="16" t="s">
        <v>267</v>
      </c>
    </row>
    <row r="41" spans="1:1" ht="16.5" customHeight="1" x14ac:dyDescent="0.25">
      <c r="A41" s="16" t="s">
        <v>268</v>
      </c>
    </row>
    <row r="42" spans="1:1" ht="16.5" customHeight="1" x14ac:dyDescent="0.25">
      <c r="A42" s="16" t="s">
        <v>269</v>
      </c>
    </row>
    <row r="43" spans="1:1" ht="16.5" customHeight="1" x14ac:dyDescent="0.25">
      <c r="A43" s="16" t="s">
        <v>270</v>
      </c>
    </row>
    <row r="44" spans="1:1" ht="15.75" x14ac:dyDescent="0.25">
      <c r="A44" s="25" t="s">
        <v>90</v>
      </c>
    </row>
    <row r="45" spans="1:1" ht="16.5" customHeight="1" x14ac:dyDescent="0.25">
      <c r="A45" s="16" t="s">
        <v>271</v>
      </c>
    </row>
    <row r="46" spans="1:1" ht="16.5" customHeight="1" x14ac:dyDescent="0.25">
      <c r="A46" s="16" t="s">
        <v>272</v>
      </c>
    </row>
    <row r="47" spans="1:1" ht="16.5" customHeight="1" x14ac:dyDescent="0.25">
      <c r="A47" s="16" t="s">
        <v>273</v>
      </c>
    </row>
    <row r="48" spans="1:1" ht="16.5" customHeight="1" x14ac:dyDescent="0.25">
      <c r="A48" s="16" t="s">
        <v>274</v>
      </c>
    </row>
    <row r="49" spans="1:1" ht="16.5" customHeight="1" x14ac:dyDescent="0.25">
      <c r="A49" s="16" t="s">
        <v>275</v>
      </c>
    </row>
    <row r="50" spans="1:1" ht="31.5" x14ac:dyDescent="0.25">
      <c r="A50" s="5" t="s">
        <v>276</v>
      </c>
    </row>
    <row r="51" spans="1:1" ht="15.75" x14ac:dyDescent="0.25">
      <c r="A51" s="27" t="s">
        <v>363</v>
      </c>
    </row>
    <row r="52" spans="1:1" ht="15.75" x14ac:dyDescent="0.25">
      <c r="A52" s="28" t="s">
        <v>277</v>
      </c>
    </row>
    <row r="53" spans="1:1" ht="15.75" x14ac:dyDescent="0.25">
      <c r="A53" s="77" t="s">
        <v>278</v>
      </c>
    </row>
    <row r="54" spans="1:1" ht="15.75" x14ac:dyDescent="0.25">
      <c r="A54" s="15" t="s">
        <v>279</v>
      </c>
    </row>
    <row r="55" spans="1:1" ht="15.75" x14ac:dyDescent="0.25">
      <c r="A55" s="28" t="s">
        <v>280</v>
      </c>
    </row>
    <row r="56" spans="1:1" ht="15.75" x14ac:dyDescent="0.25">
      <c r="A56" s="26" t="s">
        <v>527</v>
      </c>
    </row>
    <row r="57" spans="1:1" ht="15.75" x14ac:dyDescent="0.25">
      <c r="A57" s="19" t="s">
        <v>502</v>
      </c>
    </row>
    <row r="58" spans="1:1" ht="15.75" x14ac:dyDescent="0.25">
      <c r="A58" s="19" t="s">
        <v>103</v>
      </c>
    </row>
    <row r="59" spans="1:1" ht="31.5" x14ac:dyDescent="0.25">
      <c r="A59" s="5" t="s">
        <v>526</v>
      </c>
    </row>
    <row r="60" spans="1:1" ht="31.5" x14ac:dyDescent="0.25">
      <c r="A60" s="5" t="s">
        <v>525</v>
      </c>
    </row>
    <row r="61" spans="1:1" ht="31.5" x14ac:dyDescent="0.25">
      <c r="A61" s="5" t="s">
        <v>524</v>
      </c>
    </row>
    <row r="62" spans="1:1" ht="31.5" x14ac:dyDescent="0.25">
      <c r="A62" s="5" t="s">
        <v>286</v>
      </c>
    </row>
    <row r="63" spans="1:1" ht="15.75" x14ac:dyDescent="0.25">
      <c r="A63" s="19" t="s">
        <v>105</v>
      </c>
    </row>
    <row r="64" spans="1:1" ht="31.5" x14ac:dyDescent="0.25">
      <c r="A64" s="35" t="s">
        <v>512</v>
      </c>
    </row>
    <row r="65" spans="1:1" ht="15.75" x14ac:dyDescent="0.25">
      <c r="A65" s="33" t="s">
        <v>107</v>
      </c>
    </row>
    <row r="66" spans="1:1" ht="15.75" x14ac:dyDescent="0.25">
      <c r="A66" s="21"/>
    </row>
    <row r="67" spans="1:1" ht="45" customHeight="1" x14ac:dyDescent="0.25">
      <c r="A67" s="75" t="s">
        <v>523</v>
      </c>
    </row>
    <row r="68" spans="1:1" x14ac:dyDescent="0.25">
      <c r="A68" s="17" t="s">
        <v>511</v>
      </c>
    </row>
    <row r="69" spans="1:1" x14ac:dyDescent="0.25">
      <c r="A69" s="13" t="s">
        <v>522</v>
      </c>
    </row>
    <row r="70" spans="1:1" ht="30" x14ac:dyDescent="0.25">
      <c r="A70" s="13" t="s">
        <v>521</v>
      </c>
    </row>
    <row r="71" spans="1:1" ht="30" x14ac:dyDescent="0.25">
      <c r="A71" s="17" t="s">
        <v>353</v>
      </c>
    </row>
    <row r="72" spans="1:1" x14ac:dyDescent="0.25">
      <c r="A72" s="13" t="s">
        <v>520</v>
      </c>
    </row>
    <row r="73" spans="1:1" x14ac:dyDescent="0.25">
      <c r="A73" s="13" t="s">
        <v>519</v>
      </c>
    </row>
    <row r="74" spans="1:1" x14ac:dyDescent="0.25">
      <c r="A74" s="13" t="s">
        <v>518</v>
      </c>
    </row>
    <row r="75" spans="1:1" ht="15.75" x14ac:dyDescent="0.25">
      <c r="A75" s="4" t="s">
        <v>517</v>
      </c>
    </row>
    <row r="76" spans="1:1" x14ac:dyDescent="0.25">
      <c r="A76" s="13" t="s">
        <v>504</v>
      </c>
    </row>
    <row r="77" spans="1:1" ht="30" x14ac:dyDescent="0.25">
      <c r="A77" s="17" t="s">
        <v>75</v>
      </c>
    </row>
    <row r="78" spans="1:1" ht="15.75" x14ac:dyDescent="0.25">
      <c r="A78" s="16" t="s">
        <v>516</v>
      </c>
    </row>
    <row r="79" spans="1:1" ht="15.75" x14ac:dyDescent="0.25">
      <c r="A79" s="16" t="s">
        <v>515</v>
      </c>
    </row>
    <row r="80" spans="1:1" ht="31.5" x14ac:dyDescent="0.25">
      <c r="A80" s="20" t="s">
        <v>514</v>
      </c>
    </row>
    <row r="81" spans="1:1" ht="15.75" x14ac:dyDescent="0.25">
      <c r="A81" s="20" t="s">
        <v>453</v>
      </c>
    </row>
    <row r="82" spans="1:1" ht="15.75" x14ac:dyDescent="0.25">
      <c r="A82" s="19" t="s">
        <v>81</v>
      </c>
    </row>
    <row r="83" spans="1:1" ht="15.75" x14ac:dyDescent="0.25">
      <c r="A83" s="19" t="s">
        <v>82</v>
      </c>
    </row>
    <row r="84" spans="1:1" ht="15.75" x14ac:dyDescent="0.25">
      <c r="A84" s="16" t="s">
        <v>452</v>
      </c>
    </row>
    <row r="85" spans="1:1" ht="15.75" x14ac:dyDescent="0.25">
      <c r="A85" s="16" t="s">
        <v>451</v>
      </c>
    </row>
    <row r="86" spans="1:1" ht="15.75" x14ac:dyDescent="0.25">
      <c r="A86" s="16" t="s">
        <v>450</v>
      </c>
    </row>
    <row r="87" spans="1:1" ht="15.75" x14ac:dyDescent="0.25">
      <c r="A87" s="16" t="s">
        <v>449</v>
      </c>
    </row>
    <row r="88" spans="1:1" ht="15.75" x14ac:dyDescent="0.25">
      <c r="A88" s="16" t="s">
        <v>448</v>
      </c>
    </row>
    <row r="89" spans="1:1" ht="15.75" x14ac:dyDescent="0.25">
      <c r="A89" s="16" t="s">
        <v>447</v>
      </c>
    </row>
    <row r="90" spans="1:1" ht="15.75" x14ac:dyDescent="0.25">
      <c r="A90" s="16" t="s">
        <v>446</v>
      </c>
    </row>
    <row r="91" spans="1:1" ht="15.75" x14ac:dyDescent="0.25">
      <c r="A91" s="25" t="s">
        <v>90</v>
      </c>
    </row>
    <row r="92" spans="1:1" ht="15.75" x14ac:dyDescent="0.25">
      <c r="A92" s="16" t="s">
        <v>445</v>
      </c>
    </row>
    <row r="93" spans="1:1" ht="15.75" x14ac:dyDescent="0.25">
      <c r="A93" s="16" t="s">
        <v>444</v>
      </c>
    </row>
    <row r="94" spans="1:1" ht="15.75" x14ac:dyDescent="0.25">
      <c r="A94" s="16" t="s">
        <v>443</v>
      </c>
    </row>
    <row r="95" spans="1:1" ht="15.75" x14ac:dyDescent="0.25">
      <c r="A95" s="16" t="s">
        <v>442</v>
      </c>
    </row>
    <row r="96" spans="1:1" ht="15.75" x14ac:dyDescent="0.25">
      <c r="A96" s="16" t="s">
        <v>441</v>
      </c>
    </row>
    <row r="97" spans="1:1" ht="31.5" x14ac:dyDescent="0.25">
      <c r="A97" s="5" t="s">
        <v>440</v>
      </c>
    </row>
    <row r="98" spans="1:1" ht="15.75" x14ac:dyDescent="0.25">
      <c r="A98" s="27" t="s">
        <v>363</v>
      </c>
    </row>
    <row r="99" spans="1:1" ht="15.75" x14ac:dyDescent="0.25">
      <c r="A99" s="28" t="s">
        <v>439</v>
      </c>
    </row>
    <row r="100" spans="1:1" ht="15.75" x14ac:dyDescent="0.25">
      <c r="A100" s="77" t="s">
        <v>438</v>
      </c>
    </row>
    <row r="101" spans="1:1" ht="15.75" x14ac:dyDescent="0.25">
      <c r="A101" s="15" t="s">
        <v>437</v>
      </c>
    </row>
    <row r="102" spans="1:1" ht="18" customHeight="1" x14ac:dyDescent="0.25">
      <c r="A102" s="28" t="s">
        <v>436</v>
      </c>
    </row>
    <row r="103" spans="1:1" ht="18.75" customHeight="1" x14ac:dyDescent="0.25">
      <c r="A103" s="26" t="s">
        <v>513</v>
      </c>
    </row>
    <row r="104" spans="1:1" ht="15.75" x14ac:dyDescent="0.25">
      <c r="A104" s="19" t="s">
        <v>502</v>
      </c>
    </row>
    <row r="105" spans="1:1" ht="15.75" x14ac:dyDescent="0.25">
      <c r="A105" s="19" t="s">
        <v>103</v>
      </c>
    </row>
    <row r="106" spans="1:1" ht="15.75" x14ac:dyDescent="0.25">
      <c r="A106" s="5" t="s">
        <v>434</v>
      </c>
    </row>
    <row r="107" spans="1:1" ht="15.75" x14ac:dyDescent="0.25">
      <c r="A107" s="5" t="s">
        <v>433</v>
      </c>
    </row>
    <row r="108" spans="1:1" ht="15.75" x14ac:dyDescent="0.25">
      <c r="A108" s="5" t="s">
        <v>432</v>
      </c>
    </row>
    <row r="109" spans="1:1" ht="15.75" x14ac:dyDescent="0.25">
      <c r="A109" s="5" t="s">
        <v>431</v>
      </c>
    </row>
    <row r="110" spans="1:1" ht="15.75" x14ac:dyDescent="0.25">
      <c r="A110" s="19" t="s">
        <v>105</v>
      </c>
    </row>
    <row r="111" spans="1:1" ht="31.5" x14ac:dyDescent="0.25">
      <c r="A111" s="35" t="s">
        <v>512</v>
      </c>
    </row>
    <row r="112" spans="1:1" ht="15.75" x14ac:dyDescent="0.25">
      <c r="A112" s="33" t="s">
        <v>107</v>
      </c>
    </row>
    <row r="113" spans="1:1" ht="15.75" x14ac:dyDescent="0.25">
      <c r="A113" s="21"/>
    </row>
    <row r="114" spans="1:1" ht="15.75" x14ac:dyDescent="0.25">
      <c r="A114" s="21"/>
    </row>
    <row r="115" spans="1:1" x14ac:dyDescent="0.25">
      <c r="A115" s="14"/>
    </row>
    <row r="116" spans="1:1" x14ac:dyDescent="0.25">
      <c r="A116" s="75" t="s">
        <v>287</v>
      </c>
    </row>
    <row r="117" spans="1:1" x14ac:dyDescent="0.25">
      <c r="A117" s="17" t="s">
        <v>511</v>
      </c>
    </row>
    <row r="118" spans="1:1" x14ac:dyDescent="0.25">
      <c r="A118" s="13" t="s">
        <v>510</v>
      </c>
    </row>
    <row r="119" spans="1:1" ht="30" x14ac:dyDescent="0.25">
      <c r="A119" s="13" t="s">
        <v>509</v>
      </c>
    </row>
    <row r="120" spans="1:1" ht="30" x14ac:dyDescent="0.25">
      <c r="A120" s="17" t="s">
        <v>353</v>
      </c>
    </row>
    <row r="121" spans="1:1" x14ac:dyDescent="0.25">
      <c r="A121" s="13" t="s">
        <v>508</v>
      </c>
    </row>
    <row r="122" spans="1:1" x14ac:dyDescent="0.25">
      <c r="A122" s="13" t="s">
        <v>507</v>
      </c>
    </row>
    <row r="123" spans="1:1" x14ac:dyDescent="0.25">
      <c r="A123" s="13" t="s">
        <v>506</v>
      </c>
    </row>
    <row r="124" spans="1:1" ht="15.75" x14ac:dyDescent="0.25">
      <c r="A124" s="4" t="s">
        <v>505</v>
      </c>
    </row>
    <row r="125" spans="1:1" x14ac:dyDescent="0.25">
      <c r="A125" s="13" t="s">
        <v>504</v>
      </c>
    </row>
    <row r="126" spans="1:1" x14ac:dyDescent="0.25">
      <c r="A126" s="17" t="s">
        <v>359</v>
      </c>
    </row>
    <row r="127" spans="1:1" ht="15.75" x14ac:dyDescent="0.25">
      <c r="A127" s="16" t="s">
        <v>288</v>
      </c>
    </row>
    <row r="128" spans="1:1" ht="15.75" x14ac:dyDescent="0.25">
      <c r="A128" s="16" t="s">
        <v>289</v>
      </c>
    </row>
    <row r="129" spans="1:1" ht="15.75" x14ac:dyDescent="0.25">
      <c r="A129" s="20" t="s">
        <v>290</v>
      </c>
    </row>
    <row r="130" spans="1:1" ht="15.75" x14ac:dyDescent="0.25">
      <c r="A130" s="16" t="s">
        <v>291</v>
      </c>
    </row>
    <row r="131" spans="1:1" ht="15.75" x14ac:dyDescent="0.25">
      <c r="A131" s="20" t="s">
        <v>292</v>
      </c>
    </row>
    <row r="132" spans="1:1" ht="15.75" x14ac:dyDescent="0.25">
      <c r="A132" s="19" t="s">
        <v>81</v>
      </c>
    </row>
    <row r="133" spans="1:1" ht="15.75" x14ac:dyDescent="0.25">
      <c r="A133" s="19" t="s">
        <v>82</v>
      </c>
    </row>
    <row r="134" spans="1:1" ht="15.75" x14ac:dyDescent="0.25">
      <c r="A134" s="16" t="s">
        <v>293</v>
      </c>
    </row>
    <row r="135" spans="1:1" ht="15.75" x14ac:dyDescent="0.25">
      <c r="A135" s="16" t="s">
        <v>294</v>
      </c>
    </row>
    <row r="136" spans="1:1" ht="15.75" x14ac:dyDescent="0.25">
      <c r="A136" s="16" t="s">
        <v>295</v>
      </c>
    </row>
    <row r="137" spans="1:1" ht="15.75" x14ac:dyDescent="0.25">
      <c r="A137" s="16" t="s">
        <v>296</v>
      </c>
    </row>
    <row r="138" spans="1:1" ht="15.75" x14ac:dyDescent="0.25">
      <c r="A138" s="16" t="s">
        <v>297</v>
      </c>
    </row>
    <row r="139" spans="1:1" ht="15.75" x14ac:dyDescent="0.25">
      <c r="A139" s="16" t="s">
        <v>298</v>
      </c>
    </row>
    <row r="140" spans="1:1" ht="15.75" x14ac:dyDescent="0.25">
      <c r="A140" s="16" t="s">
        <v>299</v>
      </c>
    </row>
    <row r="141" spans="1:1" ht="15.75" x14ac:dyDescent="0.25">
      <c r="A141" s="25" t="s">
        <v>90</v>
      </c>
    </row>
    <row r="142" spans="1:1" ht="15.75" x14ac:dyDescent="0.25">
      <c r="A142" s="16" t="s">
        <v>300</v>
      </c>
    </row>
    <row r="143" spans="1:1" ht="15.75" x14ac:dyDescent="0.25">
      <c r="A143" s="16" t="s">
        <v>301</v>
      </c>
    </row>
    <row r="144" spans="1:1" ht="15.75" x14ac:dyDescent="0.25">
      <c r="A144" s="16" t="s">
        <v>302</v>
      </c>
    </row>
    <row r="145" spans="1:1" ht="15.75" x14ac:dyDescent="0.25">
      <c r="A145" s="16" t="s">
        <v>303</v>
      </c>
    </row>
    <row r="146" spans="1:1" ht="15.75" x14ac:dyDescent="0.25">
      <c r="A146" s="16" t="s">
        <v>304</v>
      </c>
    </row>
    <row r="147" spans="1:1" ht="31.5" x14ac:dyDescent="0.25">
      <c r="A147" s="5" t="s">
        <v>305</v>
      </c>
    </row>
    <row r="148" spans="1:1" ht="15.75" x14ac:dyDescent="0.25">
      <c r="A148" s="27" t="s">
        <v>363</v>
      </c>
    </row>
    <row r="149" spans="1:1" ht="15.75" x14ac:dyDescent="0.25">
      <c r="A149" s="28" t="s">
        <v>306</v>
      </c>
    </row>
    <row r="150" spans="1:1" ht="15.75" x14ac:dyDescent="0.25">
      <c r="A150" s="29" t="s">
        <v>100</v>
      </c>
    </row>
    <row r="151" spans="1:1" ht="15.75" x14ac:dyDescent="0.25">
      <c r="A151" s="15" t="s">
        <v>307</v>
      </c>
    </row>
    <row r="152" spans="1:1" ht="15.75" x14ac:dyDescent="0.25">
      <c r="A152" s="28" t="s">
        <v>308</v>
      </c>
    </row>
    <row r="153" spans="1:1" ht="31.5" x14ac:dyDescent="0.25">
      <c r="A153" s="27" t="s">
        <v>503</v>
      </c>
    </row>
    <row r="154" spans="1:1" ht="15.75" x14ac:dyDescent="0.25">
      <c r="A154" s="19" t="s">
        <v>502</v>
      </c>
    </row>
    <row r="155" spans="1:1" ht="15.75" x14ac:dyDescent="0.25">
      <c r="A155" s="19" t="s">
        <v>103</v>
      </c>
    </row>
    <row r="156" spans="1:1" ht="15.75" x14ac:dyDescent="0.25">
      <c r="A156" s="5" t="s">
        <v>501</v>
      </c>
    </row>
    <row r="157" spans="1:1" ht="15.75" x14ac:dyDescent="0.25">
      <c r="A157" s="5" t="s">
        <v>500</v>
      </c>
    </row>
    <row r="158" spans="1:1" ht="15.75" x14ac:dyDescent="0.25">
      <c r="A158" s="5" t="s">
        <v>499</v>
      </c>
    </row>
    <row r="159" spans="1:1" ht="15.75" x14ac:dyDescent="0.25">
      <c r="A159" s="5" t="s">
        <v>315</v>
      </c>
    </row>
    <row r="160" spans="1:1" ht="15.75" x14ac:dyDescent="0.25">
      <c r="A160" s="19" t="s">
        <v>498</v>
      </c>
    </row>
    <row r="161" spans="1:1" ht="31.5" x14ac:dyDescent="0.25">
      <c r="A161" s="35" t="s">
        <v>497</v>
      </c>
    </row>
    <row r="162" spans="1:1" ht="15.75" x14ac:dyDescent="0.25">
      <c r="A162" s="33" t="s">
        <v>409</v>
      </c>
    </row>
    <row r="163" spans="1:1" x14ac:dyDescent="0.25">
      <c r="A163" s="14"/>
    </row>
    <row r="164" spans="1:1" x14ac:dyDescent="0.25">
      <c r="A164" s="59" t="s">
        <v>496</v>
      </c>
    </row>
    <row r="165" spans="1:1" x14ac:dyDescent="0.25">
      <c r="A165" s="14"/>
    </row>
    <row r="166" spans="1:1" x14ac:dyDescent="0.25">
      <c r="A166" s="14"/>
    </row>
  </sheetData>
  <sheetProtection algorithmName="SHA-512" hashValue="O2m4ts17CMJE4yGi1WJmJMsHnbkH0tb61gljTER3OI/CT/NdNRgdWGp7V2oMmaYR83C4mpgsoBx7cOpZL12MmQ==" saltValue="VWl+baokAiKV8JmD7c2zeQ==" spinCount="100000" sheet="1" objects="1" scenarios="1"/>
  <hyperlinks>
    <hyperlink ref="A164" location="'FF modif tarif canalizare 3b'!A1" display="Completeaza date in Anexa 3b)" xr:uid="{DC9C0570-05FE-43A7-93D2-C088F8838D5D}"/>
    <hyperlink ref="A1" location="'FF modif tarif canalizare 3b'!A1" display="Completeaza date in Anexa 3b)" xr:uid="{7A110596-FC91-4364-A322-69B5BD2FD8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740C-E40E-418F-A50D-7539F99AC174}">
  <dimension ref="A1:G53"/>
  <sheetViews>
    <sheetView zoomScaleNormal="100" workbookViewId="0">
      <selection sqref="A1:F1"/>
    </sheetView>
  </sheetViews>
  <sheetFormatPr defaultColWidth="50.28515625" defaultRowHeight="15" x14ac:dyDescent="0.25"/>
  <cols>
    <col min="1" max="1" width="9.42578125" customWidth="1"/>
    <col min="2" max="2" width="55.42578125" style="58" customWidth="1"/>
    <col min="3" max="3" width="9.5703125" style="58" customWidth="1"/>
    <col min="4" max="4" width="11.85546875" customWidth="1"/>
    <col min="5" max="5" width="20.5703125" style="51" customWidth="1"/>
    <col min="6" max="6" width="16.85546875" customWidth="1"/>
  </cols>
  <sheetData>
    <row r="1" spans="1:7" x14ac:dyDescent="0.25">
      <c r="A1" s="117" t="s">
        <v>141</v>
      </c>
      <c r="B1" s="117"/>
      <c r="C1" s="117"/>
      <c r="D1" s="117"/>
      <c r="E1" s="117"/>
      <c r="F1" s="117"/>
    </row>
    <row r="2" spans="1:7" ht="15.75" x14ac:dyDescent="0.25">
      <c r="A2" s="50" t="s">
        <v>140</v>
      </c>
      <c r="G2" s="52"/>
    </row>
    <row r="3" spans="1:7" x14ac:dyDescent="0.25">
      <c r="A3" s="53"/>
      <c r="C3" s="53"/>
      <c r="D3" s="53"/>
      <c r="E3" s="53"/>
      <c r="F3" s="53"/>
      <c r="G3" s="53"/>
    </row>
    <row r="4" spans="1:7" ht="15.75" x14ac:dyDescent="0.25">
      <c r="B4" s="123" t="s">
        <v>1</v>
      </c>
      <c r="C4" s="123"/>
      <c r="D4" s="123"/>
      <c r="E4" s="123"/>
      <c r="F4" s="123"/>
    </row>
    <row r="5" spans="1:7" ht="15.75" x14ac:dyDescent="0.25">
      <c r="B5" s="123" t="s">
        <v>142</v>
      </c>
      <c r="C5" s="123"/>
      <c r="D5" s="123"/>
      <c r="E5" s="123"/>
      <c r="F5" s="123"/>
    </row>
    <row r="6" spans="1:7" ht="15.75" x14ac:dyDescent="0.25">
      <c r="B6" s="134" t="s">
        <v>143</v>
      </c>
      <c r="C6" s="134"/>
      <c r="D6" s="134"/>
      <c r="E6" s="134"/>
      <c r="F6" s="134"/>
    </row>
    <row r="7" spans="1:7" ht="15.75" x14ac:dyDescent="0.25">
      <c r="B7" s="49"/>
      <c r="C7" s="49"/>
      <c r="D7" s="49"/>
      <c r="E7" s="49"/>
      <c r="F7" s="49"/>
    </row>
    <row r="8" spans="1:7" ht="36.75" customHeight="1" x14ac:dyDescent="0.25">
      <c r="A8" s="3" t="s">
        <v>62</v>
      </c>
      <c r="B8" s="128" t="s">
        <v>3</v>
      </c>
      <c r="C8" s="129"/>
      <c r="D8" s="3" t="s">
        <v>4</v>
      </c>
      <c r="E8" s="7" t="s">
        <v>60</v>
      </c>
      <c r="F8" s="3" t="s">
        <v>144</v>
      </c>
    </row>
    <row r="9" spans="1:7" ht="15.75" x14ac:dyDescent="0.25">
      <c r="A9" s="3" t="s">
        <v>5</v>
      </c>
      <c r="B9" s="124" t="s">
        <v>9</v>
      </c>
      <c r="C9" s="125"/>
      <c r="D9" s="3" t="s">
        <v>145</v>
      </c>
      <c r="E9" s="54">
        <f>ROUND(SUM(E10,E11),2)</f>
        <v>0</v>
      </c>
      <c r="F9" s="3" t="s">
        <v>7</v>
      </c>
    </row>
    <row r="10" spans="1:7" ht="15.75" x14ac:dyDescent="0.25">
      <c r="A10" s="3" t="s">
        <v>146</v>
      </c>
      <c r="B10" s="126" t="s">
        <v>39</v>
      </c>
      <c r="C10" s="127"/>
      <c r="D10" s="3"/>
      <c r="E10" s="55"/>
      <c r="F10" s="3" t="s">
        <v>7</v>
      </c>
    </row>
    <row r="11" spans="1:7" ht="15.75" x14ac:dyDescent="0.25">
      <c r="A11" s="3" t="s">
        <v>147</v>
      </c>
      <c r="B11" s="126" t="s">
        <v>148</v>
      </c>
      <c r="C11" s="127"/>
      <c r="D11" s="3"/>
      <c r="E11" s="55"/>
      <c r="F11" s="3" t="s">
        <v>7</v>
      </c>
    </row>
    <row r="12" spans="1:7" ht="15.75" x14ac:dyDescent="0.25">
      <c r="A12" s="3" t="s">
        <v>8</v>
      </c>
      <c r="B12" s="124" t="s">
        <v>149</v>
      </c>
      <c r="C12" s="125"/>
      <c r="D12" s="3" t="s">
        <v>145</v>
      </c>
      <c r="E12" s="54">
        <f>ROUND(SUM(E13,E14),2)</f>
        <v>0</v>
      </c>
      <c r="F12" s="3" t="s">
        <v>7</v>
      </c>
    </row>
    <row r="13" spans="1:7" ht="15.75" x14ac:dyDescent="0.25">
      <c r="A13" s="3" t="s">
        <v>10</v>
      </c>
      <c r="B13" s="126" t="s">
        <v>150</v>
      </c>
      <c r="C13" s="127"/>
      <c r="D13" s="3"/>
      <c r="E13" s="55"/>
      <c r="F13" s="3" t="s">
        <v>7</v>
      </c>
    </row>
    <row r="14" spans="1:7" ht="17.25" customHeight="1" x14ac:dyDescent="0.25">
      <c r="A14" s="3" t="s">
        <v>11</v>
      </c>
      <c r="B14" s="126" t="s">
        <v>151</v>
      </c>
      <c r="C14" s="127"/>
      <c r="D14" s="3"/>
      <c r="E14" s="55"/>
      <c r="F14" s="3" t="s">
        <v>7</v>
      </c>
    </row>
    <row r="15" spans="1:7" ht="15.75" x14ac:dyDescent="0.25">
      <c r="A15" s="3" t="s">
        <v>12</v>
      </c>
      <c r="B15" s="124" t="s">
        <v>16</v>
      </c>
      <c r="C15" s="125"/>
      <c r="D15" s="3" t="s">
        <v>17</v>
      </c>
      <c r="E15" s="55"/>
      <c r="F15" s="3" t="s">
        <v>7</v>
      </c>
    </row>
    <row r="16" spans="1:7" ht="15.75" x14ac:dyDescent="0.25">
      <c r="A16" s="3" t="s">
        <v>15</v>
      </c>
      <c r="B16" s="124" t="s">
        <v>38</v>
      </c>
      <c r="C16" s="125"/>
      <c r="D16" s="3" t="s">
        <v>19</v>
      </c>
      <c r="E16" s="55"/>
      <c r="F16" s="3" t="s">
        <v>7</v>
      </c>
    </row>
    <row r="17" spans="1:6" ht="15.75" x14ac:dyDescent="0.25">
      <c r="A17" s="3" t="s">
        <v>18</v>
      </c>
      <c r="B17" s="124" t="s">
        <v>21</v>
      </c>
      <c r="C17" s="125"/>
      <c r="D17" s="3" t="s">
        <v>22</v>
      </c>
      <c r="E17" s="55"/>
      <c r="F17" s="3" t="s">
        <v>7</v>
      </c>
    </row>
    <row r="18" spans="1:6" ht="15.75" x14ac:dyDescent="0.25">
      <c r="A18" s="3">
        <v>1</v>
      </c>
      <c r="B18" s="124" t="s">
        <v>23</v>
      </c>
      <c r="C18" s="125"/>
      <c r="D18" s="3" t="s">
        <v>22</v>
      </c>
      <c r="E18" s="54">
        <f>ROUND(SUM(E19:E22),2)</f>
        <v>0</v>
      </c>
      <c r="F18" s="12" t="str">
        <f>IF($E$51&gt;0,E18/$E$51, " - ")</f>
        <v xml:space="preserve"> - </v>
      </c>
    </row>
    <row r="19" spans="1:6" ht="15.75" x14ac:dyDescent="0.25">
      <c r="A19" s="3"/>
      <c r="B19" s="126" t="s">
        <v>152</v>
      </c>
      <c r="C19" s="127"/>
      <c r="D19" s="3"/>
      <c r="E19" s="55"/>
      <c r="F19" s="12" t="str">
        <f t="shared" ref="F19:F51" si="0">IF($E$51&gt;0,E19/$E$51, " - ")</f>
        <v xml:space="preserve"> - </v>
      </c>
    </row>
    <row r="20" spans="1:6" ht="15.75" x14ac:dyDescent="0.25">
      <c r="A20" s="3"/>
      <c r="B20" s="135" t="s">
        <v>153</v>
      </c>
      <c r="C20" s="136"/>
      <c r="D20" s="3"/>
      <c r="E20" s="55"/>
      <c r="F20" s="12" t="str">
        <f t="shared" si="0"/>
        <v xml:space="preserve"> - </v>
      </c>
    </row>
    <row r="21" spans="1:6" ht="31.5" customHeight="1" x14ac:dyDescent="0.25">
      <c r="A21" s="3"/>
      <c r="B21" s="126" t="s">
        <v>154</v>
      </c>
      <c r="C21" s="127"/>
      <c r="D21" s="3"/>
      <c r="E21" s="55"/>
      <c r="F21" s="12" t="str">
        <f t="shared" si="0"/>
        <v xml:space="preserve"> - </v>
      </c>
    </row>
    <row r="22" spans="1:6" ht="15.75" x14ac:dyDescent="0.25">
      <c r="A22" s="3"/>
      <c r="B22" s="126" t="s">
        <v>155</v>
      </c>
      <c r="C22" s="127"/>
      <c r="D22" s="3"/>
      <c r="E22" s="55"/>
      <c r="F22" s="12" t="str">
        <f t="shared" si="0"/>
        <v xml:space="preserve"> - </v>
      </c>
    </row>
    <row r="23" spans="1:6" ht="15.75" x14ac:dyDescent="0.25">
      <c r="A23" s="3">
        <v>2</v>
      </c>
      <c r="B23" s="124" t="s">
        <v>24</v>
      </c>
      <c r="C23" s="125"/>
      <c r="D23" s="3" t="s">
        <v>22</v>
      </c>
      <c r="E23" s="56">
        <f>ROUND(SUM(E24,E32,E38,E39,E44),2)</f>
        <v>0</v>
      </c>
      <c r="F23" s="12" t="str">
        <f t="shared" si="0"/>
        <v xml:space="preserve"> - </v>
      </c>
    </row>
    <row r="24" spans="1:6" ht="15.75" x14ac:dyDescent="0.25">
      <c r="A24" s="3" t="s">
        <v>25</v>
      </c>
      <c r="B24" s="124" t="s">
        <v>26</v>
      </c>
      <c r="C24" s="125"/>
      <c r="D24" s="3" t="s">
        <v>22</v>
      </c>
      <c r="E24" s="56">
        <f>ROUND(SUM(E25:E31),2)</f>
        <v>0</v>
      </c>
      <c r="F24" s="12" t="str">
        <f t="shared" si="0"/>
        <v xml:space="preserve"> - </v>
      </c>
    </row>
    <row r="25" spans="1:6" ht="15.75" x14ac:dyDescent="0.25">
      <c r="A25" s="3"/>
      <c r="B25" s="126" t="s">
        <v>46</v>
      </c>
      <c r="C25" s="127"/>
      <c r="D25" s="3"/>
      <c r="E25" s="55"/>
      <c r="F25" s="12" t="str">
        <f t="shared" si="0"/>
        <v xml:space="preserve"> - </v>
      </c>
    </row>
    <row r="26" spans="1:6" ht="15.75" x14ac:dyDescent="0.25">
      <c r="A26" s="3"/>
      <c r="B26" s="126" t="s">
        <v>156</v>
      </c>
      <c r="C26" s="127"/>
      <c r="D26" s="3"/>
      <c r="E26" s="55"/>
      <c r="F26" s="12" t="str">
        <f t="shared" si="0"/>
        <v xml:space="preserve"> - </v>
      </c>
    </row>
    <row r="27" spans="1:6" ht="15.75" x14ac:dyDescent="0.25">
      <c r="A27" s="3"/>
      <c r="B27" s="126" t="s">
        <v>157</v>
      </c>
      <c r="C27" s="127"/>
      <c r="D27" s="3"/>
      <c r="E27" s="55"/>
      <c r="F27" s="12" t="str">
        <f t="shared" si="0"/>
        <v xml:space="preserve"> - </v>
      </c>
    </row>
    <row r="28" spans="1:6" ht="15.75" x14ac:dyDescent="0.25">
      <c r="A28" s="3"/>
      <c r="B28" s="126" t="s">
        <v>158</v>
      </c>
      <c r="C28" s="127"/>
      <c r="D28" s="3"/>
      <c r="E28" s="55"/>
      <c r="F28" s="12" t="str">
        <f t="shared" si="0"/>
        <v xml:space="preserve"> - </v>
      </c>
    </row>
    <row r="29" spans="1:6" ht="15.75" x14ac:dyDescent="0.25">
      <c r="A29" s="3"/>
      <c r="B29" s="126" t="s">
        <v>159</v>
      </c>
      <c r="C29" s="127"/>
      <c r="D29" s="3"/>
      <c r="E29" s="55"/>
      <c r="F29" s="12" t="str">
        <f t="shared" si="0"/>
        <v xml:space="preserve"> - </v>
      </c>
    </row>
    <row r="30" spans="1:6" ht="15.75" x14ac:dyDescent="0.25">
      <c r="A30" s="3"/>
      <c r="B30" s="126" t="s">
        <v>160</v>
      </c>
      <c r="C30" s="127"/>
      <c r="D30" s="3"/>
      <c r="E30" s="55"/>
      <c r="F30" s="12" t="str">
        <f t="shared" si="0"/>
        <v xml:space="preserve"> - </v>
      </c>
    </row>
    <row r="31" spans="1:6" ht="15.75" x14ac:dyDescent="0.25">
      <c r="A31" s="3"/>
      <c r="B31" s="126" t="s">
        <v>161</v>
      </c>
      <c r="C31" s="127"/>
      <c r="D31" s="3"/>
      <c r="E31" s="55"/>
      <c r="F31" s="12" t="str">
        <f t="shared" si="0"/>
        <v xml:space="preserve"> - </v>
      </c>
    </row>
    <row r="32" spans="1:6" ht="15.75" x14ac:dyDescent="0.25">
      <c r="A32" s="3" t="s">
        <v>27</v>
      </c>
      <c r="B32" s="124" t="s">
        <v>28</v>
      </c>
      <c r="C32" s="125"/>
      <c r="D32" s="3" t="s">
        <v>22</v>
      </c>
      <c r="E32" s="56">
        <f>ROUND(SUM(E33:E37),2)</f>
        <v>0</v>
      </c>
      <c r="F32" s="12" t="str">
        <f t="shared" si="0"/>
        <v xml:space="preserve"> - </v>
      </c>
    </row>
    <row r="33" spans="1:6" ht="15.75" x14ac:dyDescent="0.25">
      <c r="A33" s="3"/>
      <c r="B33" s="126" t="s">
        <v>52</v>
      </c>
      <c r="C33" s="127"/>
      <c r="D33" s="3"/>
      <c r="E33" s="55"/>
      <c r="F33" s="12" t="str">
        <f t="shared" si="0"/>
        <v xml:space="preserve"> - </v>
      </c>
    </row>
    <row r="34" spans="1:6" ht="15.75" x14ac:dyDescent="0.25">
      <c r="A34" s="3"/>
      <c r="B34" s="126" t="s">
        <v>53</v>
      </c>
      <c r="C34" s="127"/>
      <c r="D34" s="3"/>
      <c r="E34" s="55"/>
      <c r="F34" s="12" t="str">
        <f t="shared" si="0"/>
        <v xml:space="preserve"> - </v>
      </c>
    </row>
    <row r="35" spans="1:6" ht="15.75" x14ac:dyDescent="0.25">
      <c r="A35" s="3"/>
      <c r="B35" s="126" t="s">
        <v>162</v>
      </c>
      <c r="C35" s="127"/>
      <c r="D35" s="3"/>
      <c r="E35" s="55"/>
      <c r="F35" s="12" t="str">
        <f t="shared" si="0"/>
        <v xml:space="preserve"> - </v>
      </c>
    </row>
    <row r="36" spans="1:6" ht="15.75" x14ac:dyDescent="0.25">
      <c r="A36" s="3"/>
      <c r="B36" s="126" t="s">
        <v>163</v>
      </c>
      <c r="C36" s="127"/>
      <c r="D36" s="3"/>
      <c r="E36" s="55"/>
      <c r="F36" s="12" t="str">
        <f t="shared" si="0"/>
        <v xml:space="preserve"> - </v>
      </c>
    </row>
    <row r="37" spans="1:6" ht="15.75" x14ac:dyDescent="0.25">
      <c r="A37" s="3"/>
      <c r="B37" s="126" t="s">
        <v>164</v>
      </c>
      <c r="C37" s="127"/>
      <c r="D37" s="3"/>
      <c r="E37" s="55"/>
      <c r="F37" s="12" t="str">
        <f t="shared" si="0"/>
        <v xml:space="preserve"> - </v>
      </c>
    </row>
    <row r="38" spans="1:6" ht="31.5" customHeight="1" x14ac:dyDescent="0.25">
      <c r="A38" s="3" t="s">
        <v>29</v>
      </c>
      <c r="B38" s="124" t="s">
        <v>165</v>
      </c>
      <c r="C38" s="125"/>
      <c r="D38" s="3" t="s">
        <v>22</v>
      </c>
      <c r="E38" s="55"/>
      <c r="F38" s="12" t="str">
        <f t="shared" si="0"/>
        <v xml:space="preserve"> - </v>
      </c>
    </row>
    <row r="39" spans="1:6" ht="15.75" x14ac:dyDescent="0.25">
      <c r="A39" s="3" t="s">
        <v>31</v>
      </c>
      <c r="B39" s="128" t="s">
        <v>130</v>
      </c>
      <c r="C39" s="129"/>
      <c r="D39" s="3" t="s">
        <v>22</v>
      </c>
      <c r="E39" s="56">
        <f>ROUND(SUM(E40:E43),2)</f>
        <v>0</v>
      </c>
      <c r="F39" s="12" t="str">
        <f t="shared" si="0"/>
        <v xml:space="preserve"> - </v>
      </c>
    </row>
    <row r="40" spans="1:6" ht="15.75" x14ac:dyDescent="0.25">
      <c r="A40" s="3"/>
      <c r="B40" s="118" t="s">
        <v>166</v>
      </c>
      <c r="C40" s="119"/>
      <c r="D40" s="3"/>
      <c r="E40" s="55"/>
      <c r="F40" s="12" t="str">
        <f t="shared" si="0"/>
        <v xml:space="preserve"> - </v>
      </c>
    </row>
    <row r="41" spans="1:6" ht="15.75" x14ac:dyDescent="0.25">
      <c r="A41" s="3"/>
      <c r="B41" s="6" t="s">
        <v>167</v>
      </c>
      <c r="C41" s="116">
        <v>2.2499999999999999E-2</v>
      </c>
      <c r="D41" s="3"/>
      <c r="E41" s="54">
        <f>ROUND(C41*E40,2)</f>
        <v>0</v>
      </c>
      <c r="F41" s="12" t="str">
        <f t="shared" si="0"/>
        <v xml:space="preserve"> - </v>
      </c>
    </row>
    <row r="42" spans="1:6" ht="15.75" x14ac:dyDescent="0.25">
      <c r="A42" s="3"/>
      <c r="B42" s="126" t="s">
        <v>168</v>
      </c>
      <c r="C42" s="127"/>
      <c r="D42" s="3"/>
      <c r="E42" s="55"/>
      <c r="F42" s="12" t="str">
        <f t="shared" si="0"/>
        <v xml:space="preserve"> - </v>
      </c>
    </row>
    <row r="43" spans="1:6" ht="15.75" x14ac:dyDescent="0.25">
      <c r="A43" s="3"/>
      <c r="B43" s="118" t="s">
        <v>169</v>
      </c>
      <c r="C43" s="119"/>
      <c r="D43" s="3"/>
      <c r="E43" s="55"/>
      <c r="F43" s="12" t="str">
        <f t="shared" si="0"/>
        <v xml:space="preserve"> - </v>
      </c>
    </row>
    <row r="44" spans="1:6" ht="15.75" x14ac:dyDescent="0.25">
      <c r="A44" s="3" t="s">
        <v>32</v>
      </c>
      <c r="B44" s="128" t="s">
        <v>33</v>
      </c>
      <c r="C44" s="129"/>
      <c r="D44" s="3" t="s">
        <v>22</v>
      </c>
      <c r="E44" s="55"/>
      <c r="F44" s="12" t="str">
        <f t="shared" si="0"/>
        <v xml:space="preserve"> - </v>
      </c>
    </row>
    <row r="45" spans="1:6" ht="15.75" x14ac:dyDescent="0.25">
      <c r="A45" s="3">
        <v>3</v>
      </c>
      <c r="B45" s="124" t="s">
        <v>139</v>
      </c>
      <c r="C45" s="125"/>
      <c r="D45" s="3" t="s">
        <v>22</v>
      </c>
      <c r="E45" s="56">
        <f>ROUND(E18+E24+E32+E38+E39,2)</f>
        <v>0</v>
      </c>
      <c r="F45" s="12" t="str">
        <f t="shared" si="0"/>
        <v xml:space="preserve"> - </v>
      </c>
    </row>
    <row r="46" spans="1:6" ht="15.75" x14ac:dyDescent="0.25">
      <c r="A46" s="3">
        <v>4</v>
      </c>
      <c r="B46" s="124" t="s">
        <v>138</v>
      </c>
      <c r="C46" s="125"/>
      <c r="D46" s="3" t="s">
        <v>22</v>
      </c>
      <c r="E46" s="56">
        <f>ROUND(E45+E44,2)</f>
        <v>0</v>
      </c>
      <c r="F46" s="12" t="str">
        <f t="shared" si="0"/>
        <v xml:space="preserve"> - </v>
      </c>
    </row>
    <row r="47" spans="1:6" ht="15.75" x14ac:dyDescent="0.25">
      <c r="A47" s="3">
        <v>5</v>
      </c>
      <c r="B47" s="4" t="s">
        <v>34</v>
      </c>
      <c r="C47" s="38"/>
      <c r="D47" s="3" t="s">
        <v>22</v>
      </c>
      <c r="E47" s="54">
        <f>ROUND($E$46*C47,2)</f>
        <v>0</v>
      </c>
      <c r="F47" s="12" t="str">
        <f t="shared" si="0"/>
        <v xml:space="preserve"> - </v>
      </c>
    </row>
    <row r="48" spans="1:6" ht="15.75" x14ac:dyDescent="0.25">
      <c r="A48" s="3">
        <v>6</v>
      </c>
      <c r="B48" s="4" t="s">
        <v>131</v>
      </c>
      <c r="C48" s="38"/>
      <c r="D48" s="3" t="s">
        <v>22</v>
      </c>
      <c r="E48" s="54">
        <f>ROUND($E$46*C48,2)</f>
        <v>0</v>
      </c>
      <c r="F48" s="12" t="str">
        <f t="shared" si="0"/>
        <v xml:space="preserve"> - </v>
      </c>
    </row>
    <row r="49" spans="1:6" ht="15.75" x14ac:dyDescent="0.25">
      <c r="A49" s="3">
        <v>7</v>
      </c>
      <c r="B49" s="4" t="s">
        <v>132</v>
      </c>
      <c r="C49" s="38"/>
      <c r="D49" s="3" t="s">
        <v>22</v>
      </c>
      <c r="E49" s="54">
        <f>ROUND(E45*C49,2)</f>
        <v>0</v>
      </c>
      <c r="F49" s="12" t="str">
        <f t="shared" si="0"/>
        <v xml:space="preserve"> - </v>
      </c>
    </row>
    <row r="50" spans="1:6" ht="15.75" x14ac:dyDescent="0.25">
      <c r="A50" s="3">
        <v>8</v>
      </c>
      <c r="B50" s="124" t="s">
        <v>170</v>
      </c>
      <c r="C50" s="125"/>
      <c r="D50" s="3" t="s">
        <v>22</v>
      </c>
      <c r="E50" s="55"/>
      <c r="F50" s="12" t="str">
        <f t="shared" si="0"/>
        <v xml:space="preserve"> - </v>
      </c>
    </row>
    <row r="51" spans="1:6" ht="15.75" x14ac:dyDescent="0.25">
      <c r="A51" s="3">
        <v>9</v>
      </c>
      <c r="B51" s="124" t="s">
        <v>171</v>
      </c>
      <c r="C51" s="125"/>
      <c r="D51" s="3" t="s">
        <v>22</v>
      </c>
      <c r="E51" s="54">
        <f>ROUND(E46+E47+E48+E49+E50,2)</f>
        <v>0</v>
      </c>
      <c r="F51" s="12" t="str">
        <f t="shared" si="0"/>
        <v xml:space="preserve"> - </v>
      </c>
    </row>
    <row r="52" spans="1:6" ht="17.25" customHeight="1" x14ac:dyDescent="0.25">
      <c r="A52" s="3">
        <v>10</v>
      </c>
      <c r="B52" s="124" t="s">
        <v>172</v>
      </c>
      <c r="C52" s="125"/>
      <c r="D52" s="3" t="s">
        <v>145</v>
      </c>
      <c r="E52" s="54">
        <f>E12</f>
        <v>0</v>
      </c>
      <c r="F52" s="3" t="s">
        <v>7</v>
      </c>
    </row>
    <row r="53" spans="1:6" ht="15.75" x14ac:dyDescent="0.25">
      <c r="A53" s="3">
        <v>11</v>
      </c>
      <c r="B53" s="124" t="s">
        <v>173</v>
      </c>
      <c r="C53" s="125"/>
      <c r="D53" s="3" t="s">
        <v>174</v>
      </c>
      <c r="E53" s="54" t="str">
        <f>IF(E52&gt;0, ROUND(E51/E52/1000,2), " - ")</f>
        <v xml:space="preserve"> - </v>
      </c>
      <c r="F53" s="3" t="s">
        <v>7</v>
      </c>
    </row>
  </sheetData>
  <sheetProtection algorithmName="SHA-512" hashValue="5QF0SKqP4BNDDq03Ns/P69x3r9R1vE9JWTrg1I194Z/TFPqX/Aaw7LDtBSxEmsmeQb23nIUdalVdiRxXFZsv+w==" saltValue="zbbRx0cG7eDBaeYIAJgBYA==" spinCount="100000" sheet="1" objects="1" scenarios="1"/>
  <mergeCells count="46">
    <mergeCell ref="B15:C15"/>
    <mergeCell ref="A1:F1"/>
    <mergeCell ref="B4:F4"/>
    <mergeCell ref="B5:F5"/>
    <mergeCell ref="B6:F6"/>
    <mergeCell ref="B8:C8"/>
    <mergeCell ref="B9:C9"/>
    <mergeCell ref="B10:C10"/>
    <mergeCell ref="B11:C11"/>
    <mergeCell ref="B12:C12"/>
    <mergeCell ref="B13:C13"/>
    <mergeCell ref="B14:C14"/>
    <mergeCell ref="B27:C27"/>
    <mergeCell ref="B16:C16"/>
    <mergeCell ref="B17:C17"/>
    <mergeCell ref="B18:C18"/>
    <mergeCell ref="B19:C19"/>
    <mergeCell ref="B20:C20"/>
    <mergeCell ref="B21:C21"/>
    <mergeCell ref="B22:C22"/>
    <mergeCell ref="B23:C23"/>
    <mergeCell ref="B24:C24"/>
    <mergeCell ref="B25:C25"/>
    <mergeCell ref="B26:C26"/>
    <mergeCell ref="B39:C39"/>
    <mergeCell ref="B28:C28"/>
    <mergeCell ref="B29:C29"/>
    <mergeCell ref="B30:C30"/>
    <mergeCell ref="B31:C31"/>
    <mergeCell ref="B32:C32"/>
    <mergeCell ref="B33:C33"/>
    <mergeCell ref="B34:C34"/>
    <mergeCell ref="B35:C35"/>
    <mergeCell ref="B36:C36"/>
    <mergeCell ref="B37:C37"/>
    <mergeCell ref="B38:C38"/>
    <mergeCell ref="B50:C50"/>
    <mergeCell ref="B51:C51"/>
    <mergeCell ref="B52:C52"/>
    <mergeCell ref="B53:C53"/>
    <mergeCell ref="B40:C40"/>
    <mergeCell ref="B42:C42"/>
    <mergeCell ref="B43:C43"/>
    <mergeCell ref="B44:C44"/>
    <mergeCell ref="B45:C45"/>
    <mergeCell ref="B46:C46"/>
  </mergeCells>
  <hyperlinks>
    <hyperlink ref="A1" location="Instructiuni!A1" display="Inainte de completarea datelor, vă rugăm să citiți instructiunile si recomandarile privind metodologia de completare a datelor disponibile aici" xr:uid="{8F1782B1-259A-4ED2-9CB9-336A1E2EB0EF}"/>
    <hyperlink ref="A2:G2" location="'Instructiuni de utilizare'!A1" display="Inainte de completarea datelor, vă rugăm să citiți instructiunile de utilizare și completare disponibile aici" xr:uid="{6AD64F3F-55E3-4FBF-B5D6-4219AEF6AAB5}"/>
    <hyperlink ref="A1:F1" location="'Intructiuni FF 1b'!A1" display="Inainte de completarea datelor, vă rugăm să citiți instructiunile de utilizare și completare disponibile aici" xr:uid="{7D5D6629-CBB3-47E9-BC04-30E49A6B9AFA}"/>
  </hyperlinks>
  <pageMargins left="0.7" right="0.7" top="0.75" bottom="0.75" header="0.3" footer="0.3"/>
  <pageSetup paperSize="9" scale="6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9B48-BFCD-4F07-A23C-FB1A6EDEE81E}">
  <dimension ref="A1:K71"/>
  <sheetViews>
    <sheetView zoomScaleNormal="100" workbookViewId="0">
      <selection sqref="A1:G1"/>
    </sheetView>
  </sheetViews>
  <sheetFormatPr defaultRowHeight="15" x14ac:dyDescent="0.25"/>
  <cols>
    <col min="1" max="1" width="11.42578125" customWidth="1"/>
    <col min="2" max="2" width="46.28515625" style="58" customWidth="1"/>
    <col min="3" max="3" width="9.140625" style="58" customWidth="1"/>
    <col min="4" max="4" width="16.5703125" customWidth="1"/>
    <col min="5" max="5" width="18" style="51" customWidth="1"/>
    <col min="6" max="6" width="15.85546875" customWidth="1"/>
    <col min="7" max="7" width="16.85546875" customWidth="1"/>
  </cols>
  <sheetData>
    <row r="1" spans="1:11" x14ac:dyDescent="0.25">
      <c r="A1" s="117" t="s">
        <v>141</v>
      </c>
      <c r="B1" s="117"/>
      <c r="C1" s="117"/>
      <c r="D1" s="117"/>
      <c r="E1" s="117"/>
      <c r="F1" s="117"/>
      <c r="G1" s="117"/>
    </row>
    <row r="2" spans="1:11" ht="15.75" x14ac:dyDescent="0.25">
      <c r="A2" s="50" t="s">
        <v>193</v>
      </c>
    </row>
    <row r="3" spans="1:11" ht="15.75" thickBot="1" x14ac:dyDescent="0.3">
      <c r="B3" s="53"/>
      <c r="C3" s="53"/>
      <c r="D3" s="53"/>
      <c r="E3" s="53"/>
      <c r="F3" s="53"/>
      <c r="G3" s="53"/>
    </row>
    <row r="4" spans="1:11" ht="17.25" thickBot="1" x14ac:dyDescent="0.35">
      <c r="A4" s="150" t="s">
        <v>194</v>
      </c>
      <c r="B4" s="150"/>
      <c r="C4" s="150"/>
      <c r="D4" s="150"/>
      <c r="E4" s="150"/>
      <c r="F4" s="150"/>
      <c r="G4" s="60"/>
    </row>
    <row r="5" spans="1:11" ht="15.75" x14ac:dyDescent="0.25">
      <c r="A5" s="50"/>
    </row>
    <row r="6" spans="1:11" ht="15.75" x14ac:dyDescent="0.25">
      <c r="A6" s="151" t="s">
        <v>1</v>
      </c>
      <c r="B6" s="151"/>
      <c r="C6" s="151"/>
      <c r="D6" s="151"/>
      <c r="E6" s="151"/>
      <c r="F6" s="151"/>
      <c r="G6" s="151"/>
      <c r="K6" s="61"/>
    </row>
    <row r="7" spans="1:11" ht="15.75" x14ac:dyDescent="0.25">
      <c r="A7" s="151" t="s">
        <v>195</v>
      </c>
      <c r="B7" s="151"/>
      <c r="C7" s="151"/>
      <c r="D7" s="151"/>
      <c r="E7" s="151"/>
      <c r="F7" s="151"/>
      <c r="G7" s="151"/>
      <c r="K7" s="61"/>
    </row>
    <row r="8" spans="1:11" ht="15.75" x14ac:dyDescent="0.25">
      <c r="A8" s="152" t="s">
        <v>128</v>
      </c>
      <c r="B8" s="152"/>
      <c r="C8" s="152"/>
      <c r="D8" s="152"/>
      <c r="E8" s="152"/>
      <c r="F8" s="152"/>
      <c r="G8" s="152"/>
      <c r="K8" s="62"/>
    </row>
    <row r="11" spans="1:11" ht="47.25" x14ac:dyDescent="0.25">
      <c r="A11" s="63" t="s">
        <v>62</v>
      </c>
      <c r="B11" s="153" t="s">
        <v>3</v>
      </c>
      <c r="C11" s="154"/>
      <c r="D11" s="63" t="s">
        <v>4</v>
      </c>
      <c r="E11" s="64" t="s">
        <v>196</v>
      </c>
      <c r="F11" s="63" t="s">
        <v>197</v>
      </c>
      <c r="G11" s="63" t="s">
        <v>198</v>
      </c>
    </row>
    <row r="12" spans="1:11" ht="15.75" x14ac:dyDescent="0.25">
      <c r="A12" s="3" t="s">
        <v>5</v>
      </c>
      <c r="B12" s="124" t="s">
        <v>199</v>
      </c>
      <c r="C12" s="125"/>
      <c r="D12" s="3" t="s">
        <v>145</v>
      </c>
      <c r="E12" s="54">
        <f>IF(C16&lt;&gt;"-",ROUND(E13/(1-C16),2),E13)</f>
        <v>0</v>
      </c>
      <c r="F12" s="3" t="s">
        <v>7</v>
      </c>
      <c r="G12" s="3" t="s">
        <v>7</v>
      </c>
    </row>
    <row r="13" spans="1:11" ht="15.75" x14ac:dyDescent="0.25">
      <c r="A13" s="3" t="s">
        <v>8</v>
      </c>
      <c r="B13" s="124" t="s">
        <v>9</v>
      </c>
      <c r="C13" s="125"/>
      <c r="D13" s="3" t="s">
        <v>145</v>
      </c>
      <c r="E13" s="54">
        <f>ROUND(E14+E15,2)</f>
        <v>0</v>
      </c>
      <c r="F13" s="3" t="s">
        <v>7</v>
      </c>
      <c r="G13" s="3" t="s">
        <v>7</v>
      </c>
    </row>
    <row r="14" spans="1:11" ht="15.75" x14ac:dyDescent="0.25">
      <c r="A14" s="3" t="s">
        <v>10</v>
      </c>
      <c r="B14" s="147" t="s">
        <v>200</v>
      </c>
      <c r="C14" s="148"/>
      <c r="D14" s="3"/>
      <c r="E14" s="55"/>
      <c r="F14" s="3" t="s">
        <v>7</v>
      </c>
      <c r="G14" s="3" t="s">
        <v>7</v>
      </c>
    </row>
    <row r="15" spans="1:11" ht="15.75" x14ac:dyDescent="0.25">
      <c r="A15" s="3" t="s">
        <v>11</v>
      </c>
      <c r="B15" s="147" t="s">
        <v>148</v>
      </c>
      <c r="C15" s="148"/>
      <c r="D15" s="3"/>
      <c r="E15" s="55"/>
      <c r="F15" s="3" t="s">
        <v>7</v>
      </c>
      <c r="G15" s="3" t="s">
        <v>7</v>
      </c>
    </row>
    <row r="16" spans="1:11" ht="15.75" x14ac:dyDescent="0.25">
      <c r="A16" s="3" t="s">
        <v>12</v>
      </c>
      <c r="B16" s="4" t="s">
        <v>126</v>
      </c>
      <c r="C16" s="65" t="str">
        <f>IF(OR(C17&gt;0,C18&gt;0),C17+C18, "-")</f>
        <v>-</v>
      </c>
      <c r="D16" s="3" t="s">
        <v>145</v>
      </c>
      <c r="E16" s="54">
        <f>IF(OR(E17&lt;&gt;"-",E18&lt;&gt;"-"),E17+E18, "-")</f>
        <v>0</v>
      </c>
      <c r="F16" s="3" t="s">
        <v>7</v>
      </c>
      <c r="G16" s="3" t="s">
        <v>7</v>
      </c>
    </row>
    <row r="17" spans="1:7" ht="15.75" x14ac:dyDescent="0.25">
      <c r="A17" s="3" t="s">
        <v>13</v>
      </c>
      <c r="B17" s="57" t="s">
        <v>201</v>
      </c>
      <c r="C17" s="66"/>
      <c r="D17" s="3"/>
      <c r="E17" s="54">
        <f>IF(C17&gt;0,C17*E12,0)</f>
        <v>0</v>
      </c>
      <c r="F17" s="3" t="s">
        <v>7</v>
      </c>
      <c r="G17" s="3" t="s">
        <v>7</v>
      </c>
    </row>
    <row r="18" spans="1:7" ht="31.5" x14ac:dyDescent="0.25">
      <c r="A18" s="3" t="s">
        <v>14</v>
      </c>
      <c r="B18" s="57" t="s">
        <v>202</v>
      </c>
      <c r="C18" s="66"/>
      <c r="D18" s="3"/>
      <c r="E18" s="54">
        <f>IF(C18&gt;0,C18*E12,0)</f>
        <v>0</v>
      </c>
      <c r="F18" s="3" t="s">
        <v>7</v>
      </c>
      <c r="G18" s="3" t="s">
        <v>7</v>
      </c>
    </row>
    <row r="19" spans="1:7" ht="15.75" x14ac:dyDescent="0.25">
      <c r="A19" s="3" t="s">
        <v>15</v>
      </c>
      <c r="B19" s="4" t="s">
        <v>203</v>
      </c>
      <c r="C19" s="8" t="str">
        <f>IF(E19+E13&gt;0,E19/(E19+E13),"-")</f>
        <v>-</v>
      </c>
      <c r="D19" s="3" t="s">
        <v>145</v>
      </c>
      <c r="E19" s="54">
        <f>ROUND(E20+E21,2)</f>
        <v>0</v>
      </c>
      <c r="F19" s="3" t="s">
        <v>7</v>
      </c>
      <c r="G19" s="3" t="s">
        <v>7</v>
      </c>
    </row>
    <row r="20" spans="1:7" ht="15.75" x14ac:dyDescent="0.25">
      <c r="A20" s="3" t="s">
        <v>110</v>
      </c>
      <c r="B20" s="57" t="s">
        <v>201</v>
      </c>
      <c r="C20" s="8" t="str">
        <f>IF(E19+E13&gt;0,E20/(E19+E13),"-")</f>
        <v>-</v>
      </c>
      <c r="D20" s="3"/>
      <c r="E20" s="55"/>
      <c r="F20" s="3" t="s">
        <v>7</v>
      </c>
      <c r="G20" s="3" t="s">
        <v>7</v>
      </c>
    </row>
    <row r="21" spans="1:7" ht="31.5" x14ac:dyDescent="0.25">
      <c r="A21" s="3" t="s">
        <v>111</v>
      </c>
      <c r="B21" s="57" t="s">
        <v>202</v>
      </c>
      <c r="C21" s="8" t="str">
        <f>IF(E19+E13&gt;0,E21/(E19+E13),"-")</f>
        <v>-</v>
      </c>
      <c r="D21" s="3"/>
      <c r="E21" s="55"/>
      <c r="F21" s="7" t="s">
        <v>7</v>
      </c>
      <c r="G21" s="3" t="s">
        <v>7</v>
      </c>
    </row>
    <row r="22" spans="1:7" ht="15.75" x14ac:dyDescent="0.25">
      <c r="A22" s="3" t="s">
        <v>18</v>
      </c>
      <c r="B22" s="124" t="s">
        <v>16</v>
      </c>
      <c r="C22" s="125"/>
      <c r="D22" s="3" t="s">
        <v>17</v>
      </c>
      <c r="E22" s="55"/>
      <c r="F22" s="3" t="s">
        <v>7</v>
      </c>
      <c r="G22" s="3" t="s">
        <v>7</v>
      </c>
    </row>
    <row r="23" spans="1:7" ht="15.75" x14ac:dyDescent="0.25">
      <c r="A23" s="3" t="s">
        <v>20</v>
      </c>
      <c r="B23" s="124" t="s">
        <v>38</v>
      </c>
      <c r="C23" s="125"/>
      <c r="D23" s="3" t="s">
        <v>19</v>
      </c>
      <c r="E23" s="55"/>
      <c r="F23" s="3" t="s">
        <v>7</v>
      </c>
      <c r="G23" s="3" t="s">
        <v>7</v>
      </c>
    </row>
    <row r="24" spans="1:7" ht="15.75" x14ac:dyDescent="0.25">
      <c r="A24" s="3" t="s">
        <v>112</v>
      </c>
      <c r="B24" s="124" t="s">
        <v>21</v>
      </c>
      <c r="C24" s="125"/>
      <c r="D24" s="3" t="s">
        <v>22</v>
      </c>
      <c r="E24" s="55"/>
      <c r="F24" s="3" t="s">
        <v>7</v>
      </c>
      <c r="G24" s="3" t="s">
        <v>7</v>
      </c>
    </row>
    <row r="25" spans="1:7" ht="15.75" x14ac:dyDescent="0.25">
      <c r="A25" s="3">
        <v>1</v>
      </c>
      <c r="B25" s="124" t="s">
        <v>23</v>
      </c>
      <c r="C25" s="125"/>
      <c r="D25" s="3" t="s">
        <v>22</v>
      </c>
      <c r="E25" s="56">
        <f>ROUND(SUM(E26:E30),2)</f>
        <v>0</v>
      </c>
      <c r="F25" s="56">
        <f>ROUND(SUM(F26:F30),2)</f>
        <v>0</v>
      </c>
      <c r="G25" s="12" t="str">
        <f>IF($F$59&gt;0,F25/$F$59,"-")</f>
        <v>-</v>
      </c>
    </row>
    <row r="26" spans="1:7" ht="63.75" customHeight="1" x14ac:dyDescent="0.25">
      <c r="A26" s="3"/>
      <c r="B26" s="147" t="s">
        <v>204</v>
      </c>
      <c r="C26" s="148"/>
      <c r="D26" s="3"/>
      <c r="E26" s="55"/>
      <c r="F26" s="55"/>
      <c r="G26" s="12" t="str">
        <f t="shared" ref="G26:G59" si="0">IF($F$59&gt;0,F26/$F$59,"-")</f>
        <v>-</v>
      </c>
    </row>
    <row r="27" spans="1:7" ht="33.75" customHeight="1" x14ac:dyDescent="0.25">
      <c r="A27" s="3"/>
      <c r="B27" s="147" t="s">
        <v>205</v>
      </c>
      <c r="C27" s="148"/>
      <c r="D27" s="3"/>
      <c r="E27" s="55"/>
      <c r="F27" s="55"/>
      <c r="G27" s="12" t="str">
        <f t="shared" si="0"/>
        <v>-</v>
      </c>
    </row>
    <row r="28" spans="1:7" ht="15.75" x14ac:dyDescent="0.25">
      <c r="A28" s="3"/>
      <c r="B28" s="147" t="s">
        <v>206</v>
      </c>
      <c r="C28" s="148"/>
      <c r="D28" s="3"/>
      <c r="E28" s="55"/>
      <c r="F28" s="55"/>
      <c r="G28" s="12" t="str">
        <f t="shared" si="0"/>
        <v>-</v>
      </c>
    </row>
    <row r="29" spans="1:7" ht="15.75" x14ac:dyDescent="0.25">
      <c r="A29" s="3"/>
      <c r="B29" s="147" t="s">
        <v>207</v>
      </c>
      <c r="C29" s="148"/>
      <c r="D29" s="3"/>
      <c r="E29" s="55"/>
      <c r="F29" s="55"/>
      <c r="G29" s="12" t="str">
        <f t="shared" si="0"/>
        <v>-</v>
      </c>
    </row>
    <row r="30" spans="1:7" ht="15.75" x14ac:dyDescent="0.25">
      <c r="A30" s="3"/>
      <c r="B30" s="147" t="s">
        <v>208</v>
      </c>
      <c r="C30" s="148"/>
      <c r="D30" s="3"/>
      <c r="E30" s="55"/>
      <c r="F30" s="55"/>
      <c r="G30" s="12" t="str">
        <f t="shared" si="0"/>
        <v>-</v>
      </c>
    </row>
    <row r="31" spans="1:7" ht="15.75" x14ac:dyDescent="0.25">
      <c r="A31" s="3">
        <v>2</v>
      </c>
      <c r="B31" s="124" t="s">
        <v>24</v>
      </c>
      <c r="C31" s="125"/>
      <c r="D31" s="3" t="s">
        <v>22</v>
      </c>
      <c r="E31" s="56">
        <f>ROUND(E32+E40+E46+E47+E52,2)</f>
        <v>0</v>
      </c>
      <c r="F31" s="56">
        <f>ROUND(F32+F40+F46+F47+F52,2)</f>
        <v>0</v>
      </c>
      <c r="G31" s="12" t="str">
        <f t="shared" si="0"/>
        <v>-</v>
      </c>
    </row>
    <row r="32" spans="1:7" ht="15.75" x14ac:dyDescent="0.25">
      <c r="A32" s="3" t="s">
        <v>25</v>
      </c>
      <c r="B32" s="124" t="s">
        <v>26</v>
      </c>
      <c r="C32" s="125"/>
      <c r="D32" s="3" t="s">
        <v>22</v>
      </c>
      <c r="E32" s="56">
        <f>ROUND(SUM(E33:E39),2)</f>
        <v>0</v>
      </c>
      <c r="F32" s="56">
        <f>ROUND(SUM(F33:F39),2)</f>
        <v>0</v>
      </c>
      <c r="G32" s="12" t="str">
        <f t="shared" si="0"/>
        <v>-</v>
      </c>
    </row>
    <row r="33" spans="1:7" ht="15.75" x14ac:dyDescent="0.25">
      <c r="A33" s="3"/>
      <c r="B33" s="147" t="s">
        <v>209</v>
      </c>
      <c r="C33" s="148"/>
      <c r="D33" s="3"/>
      <c r="E33" s="55"/>
      <c r="F33" s="55"/>
      <c r="G33" s="12" t="str">
        <f t="shared" si="0"/>
        <v>-</v>
      </c>
    </row>
    <row r="34" spans="1:7" ht="31.5" customHeight="1" x14ac:dyDescent="0.25">
      <c r="A34" s="3"/>
      <c r="B34" s="147" t="s">
        <v>210</v>
      </c>
      <c r="C34" s="148"/>
      <c r="D34" s="3"/>
      <c r="E34" s="55"/>
      <c r="F34" s="55"/>
      <c r="G34" s="12" t="str">
        <f t="shared" si="0"/>
        <v>-</v>
      </c>
    </row>
    <row r="35" spans="1:7" ht="15.75" x14ac:dyDescent="0.25">
      <c r="A35" s="3"/>
      <c r="B35" s="147" t="s">
        <v>211</v>
      </c>
      <c r="C35" s="148"/>
      <c r="D35" s="3"/>
      <c r="E35" s="55"/>
      <c r="F35" s="55"/>
      <c r="G35" s="12" t="str">
        <f t="shared" si="0"/>
        <v>-</v>
      </c>
    </row>
    <row r="36" spans="1:7" ht="15.75" x14ac:dyDescent="0.25">
      <c r="A36" s="3"/>
      <c r="B36" s="147" t="s">
        <v>212</v>
      </c>
      <c r="C36" s="148"/>
      <c r="D36" s="3"/>
      <c r="E36" s="55"/>
      <c r="F36" s="55"/>
      <c r="G36" s="12" t="str">
        <f t="shared" si="0"/>
        <v>-</v>
      </c>
    </row>
    <row r="37" spans="1:7" ht="15.75" x14ac:dyDescent="0.25">
      <c r="A37" s="3"/>
      <c r="B37" s="147" t="s">
        <v>159</v>
      </c>
      <c r="C37" s="148"/>
      <c r="D37" s="3"/>
      <c r="E37" s="55"/>
      <c r="F37" s="55"/>
      <c r="G37" s="12" t="str">
        <f t="shared" si="0"/>
        <v>-</v>
      </c>
    </row>
    <row r="38" spans="1:7" ht="15.75" x14ac:dyDescent="0.25">
      <c r="A38" s="3"/>
      <c r="B38" s="147" t="s">
        <v>160</v>
      </c>
      <c r="C38" s="148"/>
      <c r="D38" s="3"/>
      <c r="E38" s="55"/>
      <c r="F38" s="55"/>
      <c r="G38" s="12" t="str">
        <f t="shared" si="0"/>
        <v>-</v>
      </c>
    </row>
    <row r="39" spans="1:7" ht="15.75" x14ac:dyDescent="0.25">
      <c r="A39" s="3"/>
      <c r="B39" s="147" t="s">
        <v>213</v>
      </c>
      <c r="C39" s="148"/>
      <c r="D39" s="3"/>
      <c r="E39" s="55"/>
      <c r="F39" s="55"/>
      <c r="G39" s="12" t="str">
        <f t="shared" si="0"/>
        <v>-</v>
      </c>
    </row>
    <row r="40" spans="1:7" ht="15.75" x14ac:dyDescent="0.25">
      <c r="A40" s="3" t="s">
        <v>27</v>
      </c>
      <c r="B40" s="124" t="s">
        <v>28</v>
      </c>
      <c r="C40" s="125"/>
      <c r="D40" s="3" t="s">
        <v>22</v>
      </c>
      <c r="E40" s="56">
        <f>ROUND(SUM(E41:E45),2)</f>
        <v>0</v>
      </c>
      <c r="F40" s="56">
        <f>ROUND(SUM(F41:F45),2)</f>
        <v>0</v>
      </c>
      <c r="G40" s="12" t="str">
        <f t="shared" si="0"/>
        <v>-</v>
      </c>
    </row>
    <row r="41" spans="1:7" ht="15.75" x14ac:dyDescent="0.25">
      <c r="A41" s="3"/>
      <c r="B41" s="147" t="s">
        <v>214</v>
      </c>
      <c r="C41" s="148"/>
      <c r="D41" s="3"/>
      <c r="E41" s="55"/>
      <c r="F41" s="55"/>
      <c r="G41" s="12" t="str">
        <f t="shared" si="0"/>
        <v>-</v>
      </c>
    </row>
    <row r="42" spans="1:7" ht="15.75" x14ac:dyDescent="0.25">
      <c r="A42" s="3"/>
      <c r="B42" s="147" t="s">
        <v>215</v>
      </c>
      <c r="C42" s="148"/>
      <c r="D42" s="3"/>
      <c r="E42" s="55"/>
      <c r="F42" s="55"/>
      <c r="G42" s="12" t="str">
        <f t="shared" si="0"/>
        <v>-</v>
      </c>
    </row>
    <row r="43" spans="1:7" ht="15.75" x14ac:dyDescent="0.25">
      <c r="A43" s="3"/>
      <c r="B43" s="147" t="s">
        <v>216</v>
      </c>
      <c r="C43" s="148"/>
      <c r="D43" s="3"/>
      <c r="E43" s="55"/>
      <c r="F43" s="55"/>
      <c r="G43" s="12" t="str">
        <f t="shared" si="0"/>
        <v>-</v>
      </c>
    </row>
    <row r="44" spans="1:7" ht="15.75" x14ac:dyDescent="0.25">
      <c r="A44" s="3"/>
      <c r="B44" s="147" t="s">
        <v>163</v>
      </c>
      <c r="C44" s="148"/>
      <c r="D44" s="3"/>
      <c r="E44" s="55"/>
      <c r="F44" s="55"/>
      <c r="G44" s="12" t="str">
        <f t="shared" si="0"/>
        <v>-</v>
      </c>
    </row>
    <row r="45" spans="1:7" ht="15.75" x14ac:dyDescent="0.25">
      <c r="A45" s="3"/>
      <c r="B45" s="147" t="s">
        <v>217</v>
      </c>
      <c r="C45" s="148"/>
      <c r="D45" s="3"/>
      <c r="E45" s="55"/>
      <c r="F45" s="55"/>
      <c r="G45" s="12" t="str">
        <f t="shared" si="0"/>
        <v>-</v>
      </c>
    </row>
    <row r="46" spans="1:7" ht="33" customHeight="1" x14ac:dyDescent="0.25">
      <c r="A46" s="3" t="s">
        <v>29</v>
      </c>
      <c r="B46" s="124" t="s">
        <v>165</v>
      </c>
      <c r="C46" s="125"/>
      <c r="D46" s="3" t="s">
        <v>22</v>
      </c>
      <c r="E46" s="55"/>
      <c r="F46" s="55"/>
      <c r="G46" s="12" t="str">
        <f t="shared" si="0"/>
        <v>-</v>
      </c>
    </row>
    <row r="47" spans="1:7" ht="15.75" x14ac:dyDescent="0.25">
      <c r="A47" s="3" t="s">
        <v>31</v>
      </c>
      <c r="B47" s="128" t="s">
        <v>130</v>
      </c>
      <c r="C47" s="129"/>
      <c r="D47" s="3" t="s">
        <v>22</v>
      </c>
      <c r="E47" s="56">
        <f>ROUND(SUM(E48:E51),2)</f>
        <v>0</v>
      </c>
      <c r="F47" s="56">
        <f>ROUND(SUM(F48:F51),2)</f>
        <v>0</v>
      </c>
      <c r="G47" s="12" t="str">
        <f t="shared" si="0"/>
        <v>-</v>
      </c>
    </row>
    <row r="48" spans="1:7" ht="15.75" x14ac:dyDescent="0.25">
      <c r="A48" s="3"/>
      <c r="B48" s="145" t="s">
        <v>218</v>
      </c>
      <c r="C48" s="146"/>
      <c r="D48" s="3"/>
      <c r="E48" s="55"/>
      <c r="F48" s="55"/>
      <c r="G48" s="12" t="str">
        <f t="shared" si="0"/>
        <v>-</v>
      </c>
    </row>
    <row r="49" spans="1:7" ht="15.75" x14ac:dyDescent="0.25">
      <c r="A49" s="3"/>
      <c r="B49" s="57" t="s">
        <v>219</v>
      </c>
      <c r="C49" s="67">
        <v>2.2499999999999999E-2</v>
      </c>
      <c r="D49" s="3"/>
      <c r="E49" s="55"/>
      <c r="F49" s="54">
        <f>ROUND(C49*F48,2)</f>
        <v>0</v>
      </c>
      <c r="G49" s="12" t="str">
        <f t="shared" si="0"/>
        <v>-</v>
      </c>
    </row>
    <row r="50" spans="1:7" ht="15.75" x14ac:dyDescent="0.25">
      <c r="A50" s="3"/>
      <c r="B50" s="147" t="s">
        <v>220</v>
      </c>
      <c r="C50" s="148"/>
      <c r="D50" s="3"/>
      <c r="E50" s="55"/>
      <c r="F50" s="55"/>
      <c r="G50" s="12" t="str">
        <f t="shared" si="0"/>
        <v>-</v>
      </c>
    </row>
    <row r="51" spans="1:7" ht="15.75" x14ac:dyDescent="0.25">
      <c r="A51" s="3"/>
      <c r="B51" s="145" t="s">
        <v>221</v>
      </c>
      <c r="C51" s="146"/>
      <c r="D51" s="3"/>
      <c r="E51" s="55"/>
      <c r="F51" s="55"/>
      <c r="G51" s="12" t="str">
        <f t="shared" si="0"/>
        <v>-</v>
      </c>
    </row>
    <row r="52" spans="1:7" ht="15.75" x14ac:dyDescent="0.25">
      <c r="A52" s="3" t="s">
        <v>32</v>
      </c>
      <c r="B52" s="128" t="s">
        <v>33</v>
      </c>
      <c r="C52" s="129"/>
      <c r="D52" s="3" t="s">
        <v>22</v>
      </c>
      <c r="E52" s="55"/>
      <c r="F52" s="54">
        <f>E52</f>
        <v>0</v>
      </c>
      <c r="G52" s="12" t="str">
        <f t="shared" si="0"/>
        <v>-</v>
      </c>
    </row>
    <row r="53" spans="1:7" ht="15.75" x14ac:dyDescent="0.25">
      <c r="A53" s="3">
        <v>3</v>
      </c>
      <c r="B53" s="124" t="s">
        <v>139</v>
      </c>
      <c r="C53" s="125"/>
      <c r="D53" s="3" t="s">
        <v>22</v>
      </c>
      <c r="E53" s="54">
        <f>ROUND(E25+E32+E40+E46+E47,2)</f>
        <v>0</v>
      </c>
      <c r="F53" s="54">
        <f>ROUND(E53*G4,2)</f>
        <v>0</v>
      </c>
      <c r="G53" s="12" t="str">
        <f t="shared" si="0"/>
        <v>-</v>
      </c>
    </row>
    <row r="54" spans="1:7" ht="15.75" x14ac:dyDescent="0.25">
      <c r="A54" s="3">
        <v>4</v>
      </c>
      <c r="B54" s="124" t="s">
        <v>138</v>
      </c>
      <c r="C54" s="125"/>
      <c r="D54" s="3" t="s">
        <v>22</v>
      </c>
      <c r="E54" s="54">
        <f>ROUND(E53+E52,2)</f>
        <v>0</v>
      </c>
      <c r="F54" s="54">
        <f>ROUND(F53+F52,2)</f>
        <v>0</v>
      </c>
      <c r="G54" s="12" t="str">
        <f t="shared" si="0"/>
        <v>-</v>
      </c>
    </row>
    <row r="55" spans="1:7" ht="15.75" x14ac:dyDescent="0.25">
      <c r="A55" s="3">
        <v>5</v>
      </c>
      <c r="B55" s="4" t="s">
        <v>34</v>
      </c>
      <c r="C55" s="38"/>
      <c r="D55" s="3" t="s">
        <v>22</v>
      </c>
      <c r="E55" s="54">
        <f>ROUND(E54*$C$55,2)</f>
        <v>0</v>
      </c>
      <c r="F55" s="54">
        <f>ROUND(F54*$C$55,2)</f>
        <v>0</v>
      </c>
      <c r="G55" s="12" t="str">
        <f t="shared" si="0"/>
        <v>-</v>
      </c>
    </row>
    <row r="56" spans="1:7" ht="15.75" x14ac:dyDescent="0.25">
      <c r="A56" s="3">
        <v>6</v>
      </c>
      <c r="B56" s="4" t="s">
        <v>222</v>
      </c>
      <c r="C56" s="38"/>
      <c r="D56" s="3" t="s">
        <v>22</v>
      </c>
      <c r="E56" s="54">
        <f>ROUND(E54*$C$56,2)</f>
        <v>0</v>
      </c>
      <c r="F56" s="54">
        <f>ROUND(F54*$C$56,2)</f>
        <v>0</v>
      </c>
      <c r="G56" s="12" t="str">
        <f t="shared" si="0"/>
        <v>-</v>
      </c>
    </row>
    <row r="57" spans="1:7" ht="15.75" x14ac:dyDescent="0.25">
      <c r="A57" s="3">
        <v>7</v>
      </c>
      <c r="B57" s="4" t="s">
        <v>223</v>
      </c>
      <c r="C57" s="38"/>
      <c r="D57" s="3" t="s">
        <v>22</v>
      </c>
      <c r="E57" s="54">
        <f>ROUND(E53*$C$57,2)</f>
        <v>0</v>
      </c>
      <c r="F57" s="54">
        <f>ROUND(F53*$C$57,2)</f>
        <v>0</v>
      </c>
      <c r="G57" s="12" t="str">
        <f t="shared" si="0"/>
        <v>-</v>
      </c>
    </row>
    <row r="58" spans="1:7" ht="15.75" x14ac:dyDescent="0.25">
      <c r="A58" s="3">
        <v>8</v>
      </c>
      <c r="B58" s="124" t="s">
        <v>35</v>
      </c>
      <c r="C58" s="125"/>
      <c r="D58" s="3" t="s">
        <v>22</v>
      </c>
      <c r="E58" s="55"/>
      <c r="F58" s="55"/>
      <c r="G58" s="12" t="str">
        <f t="shared" si="0"/>
        <v>-</v>
      </c>
    </row>
    <row r="59" spans="1:7" ht="15.75" x14ac:dyDescent="0.25">
      <c r="A59" s="3">
        <v>9</v>
      </c>
      <c r="B59" s="124" t="s">
        <v>171</v>
      </c>
      <c r="C59" s="125"/>
      <c r="D59" s="3" t="s">
        <v>22</v>
      </c>
      <c r="E59" s="54">
        <f>ROUND(SUM(E54:E58),2)</f>
        <v>0</v>
      </c>
      <c r="F59" s="54">
        <f>ROUND(SUM(F54:F58),2)</f>
        <v>0</v>
      </c>
      <c r="G59" s="12" t="str">
        <f t="shared" si="0"/>
        <v>-</v>
      </c>
    </row>
    <row r="60" spans="1:7" ht="15.75" x14ac:dyDescent="0.25">
      <c r="A60" s="3">
        <v>10</v>
      </c>
      <c r="B60" s="124" t="s">
        <v>36</v>
      </c>
      <c r="C60" s="125"/>
      <c r="D60" s="3" t="s">
        <v>145</v>
      </c>
      <c r="E60" s="54">
        <f>E13</f>
        <v>0</v>
      </c>
      <c r="F60" s="54">
        <f>E60</f>
        <v>0</v>
      </c>
      <c r="G60" s="3" t="s">
        <v>7</v>
      </c>
    </row>
    <row r="61" spans="1:7" ht="15.75" x14ac:dyDescent="0.25">
      <c r="A61" s="3">
        <v>11</v>
      </c>
      <c r="B61" s="128" t="s">
        <v>134</v>
      </c>
      <c r="C61" s="129"/>
      <c r="D61" s="3" t="s">
        <v>174</v>
      </c>
      <c r="E61" s="54" t="str">
        <f>IF(E60&gt;0,ROUND(E59/E60/1000,2),"-")</f>
        <v>-</v>
      </c>
      <c r="F61" s="54" t="str">
        <f>IF(F60&gt;0,ROUND(F59/F60/1000,2),"-")</f>
        <v>-</v>
      </c>
      <c r="G61" s="3" t="s">
        <v>7</v>
      </c>
    </row>
    <row r="64" spans="1:7" x14ac:dyDescent="0.25">
      <c r="A64" s="149" t="s">
        <v>224</v>
      </c>
      <c r="B64" s="149"/>
      <c r="C64" s="149"/>
      <c r="D64" s="149"/>
      <c r="E64" s="149"/>
    </row>
    <row r="65" spans="1:5" x14ac:dyDescent="0.25">
      <c r="A65" s="149"/>
      <c r="B65" s="149"/>
      <c r="C65" s="149"/>
      <c r="D65" s="149"/>
      <c r="E65" s="149"/>
    </row>
    <row r="66" spans="1:5" x14ac:dyDescent="0.25">
      <c r="A66" s="142" t="str">
        <f>IF(G4&lt;&gt;0, "Paramentul de ajustare INF (evoluţia indicelui prețurilor de consum total pe economie (IPCtotal)", "Atentie ! Valoarea parametrului de ajustare nu este introdusa !")</f>
        <v>Atentie ! Valoarea parametrului de ajustare nu este introdusa !</v>
      </c>
      <c r="B66" s="143"/>
      <c r="C66" s="143"/>
      <c r="D66" s="144"/>
      <c r="E66" s="68">
        <f>G4</f>
        <v>0</v>
      </c>
    </row>
    <row r="67" spans="1:5" x14ac:dyDescent="0.25">
      <c r="A67" s="137" t="s">
        <v>225</v>
      </c>
      <c r="B67" s="137"/>
      <c r="C67" s="137"/>
      <c r="D67" s="137"/>
      <c r="E67" s="69">
        <f>F25+F32+F40+F46+F47</f>
        <v>0</v>
      </c>
    </row>
    <row r="68" spans="1:5" ht="16.5" x14ac:dyDescent="0.35">
      <c r="A68" s="138" t="s">
        <v>226</v>
      </c>
      <c r="B68" s="138"/>
      <c r="C68" s="138"/>
      <c r="D68" s="138"/>
      <c r="E68" s="69">
        <f>F53</f>
        <v>0</v>
      </c>
    </row>
    <row r="69" spans="1:5" x14ac:dyDescent="0.25">
      <c r="A69" s="139" t="str">
        <f>IF(ABS(E67-E68)&gt;0, "Există diferențe între cele două valori - vă rugăm să revizuiți datele !", "Valorile sunt corelate  - ok")</f>
        <v>Valorile sunt corelate  - ok</v>
      </c>
      <c r="B69" s="139"/>
      <c r="C69" s="139"/>
      <c r="D69" s="139"/>
      <c r="E69" s="139"/>
    </row>
    <row r="70" spans="1:5" x14ac:dyDescent="0.25">
      <c r="A70" s="140" t="str">
        <f>IF(ABS(E67-E68)&gt;0, "Exista o diferență de: "," ")</f>
        <v xml:space="preserve"> </v>
      </c>
      <c r="B70" s="141"/>
      <c r="C70" s="141" t="str">
        <f>IF(ABS(E67-E68)&gt;0, E67-E68, " ")</f>
        <v xml:space="preserve"> </v>
      </c>
      <c r="D70" s="141"/>
      <c r="E70" s="70" t="s">
        <v>22</v>
      </c>
    </row>
    <row r="71" spans="1:5" x14ac:dyDescent="0.25">
      <c r="C71" s="44"/>
    </row>
  </sheetData>
  <sheetProtection algorithmName="SHA-512" hashValue="PzssUiKcLypou+UZzuMJINgXFoSG6A9Sgm+dLBMGZOwp79xz931K/v/gpWiAJpA/7N8NmC0McKiDJ+ImyRHRKw==" saltValue="mZHiqWyObSBIo1s0Se13oA==" spinCount="100000" sheet="1" objects="1" scenarios="1"/>
  <mergeCells count="53">
    <mergeCell ref="B23:C23"/>
    <mergeCell ref="A1:G1"/>
    <mergeCell ref="A4:F4"/>
    <mergeCell ref="A6:G6"/>
    <mergeCell ref="A7:G7"/>
    <mergeCell ref="A8:G8"/>
    <mergeCell ref="B11:C11"/>
    <mergeCell ref="B12:C12"/>
    <mergeCell ref="B13:C13"/>
    <mergeCell ref="B14:C14"/>
    <mergeCell ref="B15:C15"/>
    <mergeCell ref="B22:C22"/>
    <mergeCell ref="B35:C35"/>
    <mergeCell ref="B24:C24"/>
    <mergeCell ref="B25:C25"/>
    <mergeCell ref="B26:C26"/>
    <mergeCell ref="B27:C27"/>
    <mergeCell ref="B28:C28"/>
    <mergeCell ref="B29:C29"/>
    <mergeCell ref="B30:C30"/>
    <mergeCell ref="B31:C31"/>
    <mergeCell ref="B32:C32"/>
    <mergeCell ref="B33:C33"/>
    <mergeCell ref="B34:C34"/>
    <mergeCell ref="B47:C47"/>
    <mergeCell ref="B36:C36"/>
    <mergeCell ref="B37:C37"/>
    <mergeCell ref="B38:C38"/>
    <mergeCell ref="B39:C39"/>
    <mergeCell ref="B40:C40"/>
    <mergeCell ref="B41:C41"/>
    <mergeCell ref="B42:C42"/>
    <mergeCell ref="B43:C43"/>
    <mergeCell ref="B44:C44"/>
    <mergeCell ref="B45:C45"/>
    <mergeCell ref="B46:C46"/>
    <mergeCell ref="A66:D66"/>
    <mergeCell ref="B48:C48"/>
    <mergeCell ref="B50:C50"/>
    <mergeCell ref="B51:C51"/>
    <mergeCell ref="B52:C52"/>
    <mergeCell ref="B53:C53"/>
    <mergeCell ref="B54:C54"/>
    <mergeCell ref="B58:C58"/>
    <mergeCell ref="B59:C59"/>
    <mergeCell ref="B60:C60"/>
    <mergeCell ref="B61:C61"/>
    <mergeCell ref="A64:E65"/>
    <mergeCell ref="A67:D67"/>
    <mergeCell ref="A68:D68"/>
    <mergeCell ref="A69:E69"/>
    <mergeCell ref="A70:B70"/>
    <mergeCell ref="C70:D70"/>
  </mergeCells>
  <dataValidations count="1">
    <dataValidation allowBlank="1" showInputMessage="1" showErrorMessage="1" prompt="Valoare calculata automat" sqref="C16 E12 C19:C21" xr:uid="{4C158616-0F56-4417-AB82-A96514B85694}"/>
  </dataValidations>
  <hyperlinks>
    <hyperlink ref="A1" location="Instructiuni!A1" display="Inainte de completarea datelor, vă rugăm să citiți instructiunile si recomandarile privind metodologia de completare a datelor disponibile aici" xr:uid="{1ECF1FDB-971B-4AC2-8944-257EEEA090F4}"/>
    <hyperlink ref="A1:G1" location="'Instructiuni FF 2a'!A1" display="Inainte de completarea datelor, vă rugăm să citiți instructiunile de utilizare și completare disponibile aici" xr:uid="{2BF05648-3277-4211-B1E8-201790962873}"/>
  </hyperlinks>
  <pageMargins left="0.7" right="0.7" top="0.75" bottom="0.75" header="0.3" footer="0.3"/>
  <pageSetup paperSize="9" scale="65" orientation="portrait" r:id="rId1"/>
  <rowBreaks count="1" manualBreakCount="1">
    <brk id="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176E7-F08D-46C6-88DE-FCEBBB52436D}">
  <dimension ref="A1:I64"/>
  <sheetViews>
    <sheetView zoomScaleNormal="100" workbookViewId="0"/>
  </sheetViews>
  <sheetFormatPr defaultRowHeight="15" x14ac:dyDescent="0.25"/>
  <cols>
    <col min="2" max="2" width="53.85546875" style="58" customWidth="1"/>
    <col min="3" max="3" width="16.7109375" style="58" customWidth="1"/>
    <col min="4" max="4" width="13.5703125" customWidth="1"/>
    <col min="5" max="5" width="18.42578125" customWidth="1"/>
    <col min="6" max="6" width="17" customWidth="1"/>
    <col min="7" max="7" width="12.7109375" customWidth="1"/>
  </cols>
  <sheetData>
    <row r="1" spans="1:9" ht="15.75" x14ac:dyDescent="0.25">
      <c r="A1" s="50" t="s">
        <v>318</v>
      </c>
      <c r="E1" s="51"/>
    </row>
    <row r="2" spans="1:9" x14ac:dyDescent="0.25">
      <c r="A2" s="117" t="s">
        <v>141</v>
      </c>
      <c r="B2" s="117"/>
      <c r="C2" s="117"/>
      <c r="D2" s="117"/>
      <c r="E2" s="117"/>
      <c r="F2" s="117"/>
      <c r="G2" s="117"/>
    </row>
    <row r="3" spans="1:9" ht="15.75" thickBot="1" x14ac:dyDescent="0.3">
      <c r="A3" s="53"/>
      <c r="B3" s="53"/>
      <c r="C3" s="53"/>
      <c r="D3" s="53"/>
      <c r="E3" s="53"/>
      <c r="F3" s="53"/>
      <c r="G3" s="53"/>
    </row>
    <row r="4" spans="1:9" ht="17.25" thickBot="1" x14ac:dyDescent="0.35">
      <c r="A4" s="150" t="s">
        <v>319</v>
      </c>
      <c r="B4" s="150"/>
      <c r="C4" s="150"/>
      <c r="D4" s="150"/>
      <c r="E4" s="150"/>
      <c r="F4" s="171"/>
      <c r="G4" s="60"/>
    </row>
    <row r="5" spans="1:9" ht="15.75" x14ac:dyDescent="0.25">
      <c r="A5" s="50"/>
      <c r="E5" s="51"/>
    </row>
    <row r="6" spans="1:9" ht="15.75" x14ac:dyDescent="0.25">
      <c r="A6" s="123" t="s">
        <v>1</v>
      </c>
      <c r="B6" s="123"/>
      <c r="C6" s="123"/>
      <c r="D6" s="123"/>
      <c r="E6" s="123"/>
      <c r="F6" s="123"/>
      <c r="G6" s="123"/>
    </row>
    <row r="7" spans="1:9" ht="15.75" x14ac:dyDescent="0.25">
      <c r="A7" s="123" t="s">
        <v>320</v>
      </c>
      <c r="B7" s="123"/>
      <c r="C7" s="123"/>
      <c r="D7" s="123"/>
      <c r="E7" s="123"/>
      <c r="F7" s="123"/>
      <c r="G7" s="123"/>
      <c r="I7" s="48"/>
    </row>
    <row r="8" spans="1:9" ht="15.75" x14ac:dyDescent="0.25">
      <c r="A8" s="172" t="s">
        <v>143</v>
      </c>
      <c r="B8" s="172"/>
      <c r="C8" s="172"/>
      <c r="D8" s="172"/>
      <c r="E8" s="172"/>
      <c r="F8" s="172"/>
      <c r="G8" s="172"/>
      <c r="I8" s="78"/>
    </row>
    <row r="9" spans="1:9" x14ac:dyDescent="0.25">
      <c r="E9" s="51"/>
    </row>
    <row r="10" spans="1:9" ht="47.25" x14ac:dyDescent="0.25">
      <c r="A10" s="3" t="s">
        <v>62</v>
      </c>
      <c r="B10" s="128" t="s">
        <v>3</v>
      </c>
      <c r="C10" s="129"/>
      <c r="D10" s="3" t="s">
        <v>4</v>
      </c>
      <c r="E10" s="3" t="s">
        <v>196</v>
      </c>
      <c r="F10" s="3" t="s">
        <v>197</v>
      </c>
      <c r="G10" s="3" t="s">
        <v>321</v>
      </c>
    </row>
    <row r="11" spans="1:9" ht="16.5" thickBot="1" x14ac:dyDescent="0.3">
      <c r="A11" s="79" t="s">
        <v>5</v>
      </c>
      <c r="B11" s="173" t="s">
        <v>9</v>
      </c>
      <c r="C11" s="174"/>
      <c r="D11" s="80" t="s">
        <v>145</v>
      </c>
      <c r="E11" s="81">
        <f>ROUND(SUM(E12:E13),2)</f>
        <v>0</v>
      </c>
      <c r="F11" s="80" t="s">
        <v>7</v>
      </c>
      <c r="G11" s="80" t="s">
        <v>7</v>
      </c>
    </row>
    <row r="12" spans="1:9" ht="16.5" thickBot="1" x14ac:dyDescent="0.3">
      <c r="A12" s="79" t="s">
        <v>146</v>
      </c>
      <c r="B12" s="167" t="s">
        <v>322</v>
      </c>
      <c r="C12" s="168"/>
      <c r="D12" s="80"/>
      <c r="E12" s="114"/>
      <c r="F12" s="80" t="s">
        <v>7</v>
      </c>
      <c r="G12" s="80" t="s">
        <v>7</v>
      </c>
    </row>
    <row r="13" spans="1:9" ht="16.5" thickBot="1" x14ac:dyDescent="0.3">
      <c r="A13" s="79" t="s">
        <v>147</v>
      </c>
      <c r="B13" s="169" t="s">
        <v>323</v>
      </c>
      <c r="C13" s="170"/>
      <c r="D13" s="80"/>
      <c r="E13" s="114"/>
      <c r="F13" s="80" t="s">
        <v>7</v>
      </c>
      <c r="G13" s="80" t="s">
        <v>7</v>
      </c>
    </row>
    <row r="14" spans="1:9" ht="16.5" thickBot="1" x14ac:dyDescent="0.3">
      <c r="A14" s="79" t="s">
        <v>8</v>
      </c>
      <c r="B14" s="165" t="s">
        <v>149</v>
      </c>
      <c r="C14" s="166"/>
      <c r="D14" s="80" t="s">
        <v>145</v>
      </c>
      <c r="E14" s="81">
        <f>ROUND(SUM(E15:E16),2)</f>
        <v>0</v>
      </c>
      <c r="F14" s="80" t="s">
        <v>7</v>
      </c>
      <c r="G14" s="80" t="s">
        <v>7</v>
      </c>
    </row>
    <row r="15" spans="1:9" ht="16.5" thickBot="1" x14ac:dyDescent="0.3">
      <c r="A15" s="79" t="s">
        <v>10</v>
      </c>
      <c r="B15" s="167" t="s">
        <v>200</v>
      </c>
      <c r="C15" s="168"/>
      <c r="D15" s="80"/>
      <c r="E15" s="114"/>
      <c r="F15" s="80" t="s">
        <v>7</v>
      </c>
      <c r="G15" s="80" t="s">
        <v>7</v>
      </c>
    </row>
    <row r="16" spans="1:9" ht="16.5" thickBot="1" x14ac:dyDescent="0.3">
      <c r="A16" s="79" t="s">
        <v>11</v>
      </c>
      <c r="B16" s="169" t="s">
        <v>324</v>
      </c>
      <c r="C16" s="170"/>
      <c r="D16" s="80"/>
      <c r="E16" s="114"/>
      <c r="F16" s="80" t="s">
        <v>7</v>
      </c>
      <c r="G16" s="80" t="s">
        <v>7</v>
      </c>
    </row>
    <row r="17" spans="1:7" ht="16.5" thickBot="1" x14ac:dyDescent="0.3">
      <c r="A17" s="79" t="s">
        <v>12</v>
      </c>
      <c r="B17" s="165" t="s">
        <v>16</v>
      </c>
      <c r="C17" s="166"/>
      <c r="D17" s="80" t="s">
        <v>17</v>
      </c>
      <c r="E17" s="114"/>
      <c r="F17" s="80" t="s">
        <v>7</v>
      </c>
      <c r="G17" s="80" t="s">
        <v>7</v>
      </c>
    </row>
    <row r="18" spans="1:7" ht="16.5" thickBot="1" x14ac:dyDescent="0.3">
      <c r="A18" s="79" t="s">
        <v>15</v>
      </c>
      <c r="B18" s="163" t="s">
        <v>38</v>
      </c>
      <c r="C18" s="164"/>
      <c r="D18" s="80" t="s">
        <v>19</v>
      </c>
      <c r="E18" s="114"/>
      <c r="F18" s="80" t="s">
        <v>7</v>
      </c>
      <c r="G18" s="80" t="s">
        <v>7</v>
      </c>
    </row>
    <row r="19" spans="1:7" ht="16.5" thickBot="1" x14ac:dyDescent="0.3">
      <c r="A19" s="79" t="s">
        <v>18</v>
      </c>
      <c r="B19" s="163" t="s">
        <v>21</v>
      </c>
      <c r="C19" s="164"/>
      <c r="D19" s="80" t="s">
        <v>22</v>
      </c>
      <c r="E19" s="114"/>
      <c r="F19" s="80" t="s">
        <v>7</v>
      </c>
      <c r="G19" s="80" t="s">
        <v>7</v>
      </c>
    </row>
    <row r="20" spans="1:7" ht="16.5" thickBot="1" x14ac:dyDescent="0.3">
      <c r="A20" s="79">
        <v>1</v>
      </c>
      <c r="B20" s="163" t="s">
        <v>23</v>
      </c>
      <c r="C20" s="164"/>
      <c r="D20" s="80" t="s">
        <v>22</v>
      </c>
      <c r="E20" s="81">
        <f>ROUND(SUM(E21:E24),2)</f>
        <v>0</v>
      </c>
      <c r="F20" s="81">
        <f>ROUND(SUM(F21:F24),2)</f>
        <v>0</v>
      </c>
      <c r="G20" s="82" t="str">
        <f>IF($F$53&gt;0,F20/$F$53, "-")</f>
        <v>-</v>
      </c>
    </row>
    <row r="21" spans="1:7" ht="16.5" thickBot="1" x14ac:dyDescent="0.3">
      <c r="A21" s="79"/>
      <c r="B21" s="167" t="s">
        <v>325</v>
      </c>
      <c r="C21" s="168"/>
      <c r="D21" s="80"/>
      <c r="E21" s="114"/>
      <c r="F21" s="114"/>
      <c r="G21" s="82" t="str">
        <f t="shared" ref="G21:G53" si="0">IF($F$53&gt;0,F21/$F$53, "-")</f>
        <v>-</v>
      </c>
    </row>
    <row r="22" spans="1:7" ht="16.5" thickBot="1" x14ac:dyDescent="0.3">
      <c r="A22" s="79"/>
      <c r="B22" s="169" t="s">
        <v>326</v>
      </c>
      <c r="C22" s="170"/>
      <c r="D22" s="80"/>
      <c r="E22" s="114"/>
      <c r="F22" s="114"/>
      <c r="G22" s="82" t="str">
        <f t="shared" si="0"/>
        <v>-</v>
      </c>
    </row>
    <row r="23" spans="1:7" ht="30" customHeight="1" thickBot="1" x14ac:dyDescent="0.3">
      <c r="A23" s="79"/>
      <c r="B23" s="169" t="s">
        <v>154</v>
      </c>
      <c r="C23" s="170"/>
      <c r="D23" s="80"/>
      <c r="E23" s="114"/>
      <c r="F23" s="114"/>
      <c r="G23" s="82" t="str">
        <f t="shared" si="0"/>
        <v>-</v>
      </c>
    </row>
    <row r="24" spans="1:7" ht="16.5" thickBot="1" x14ac:dyDescent="0.3">
      <c r="A24" s="79"/>
      <c r="B24" s="169" t="s">
        <v>155</v>
      </c>
      <c r="C24" s="170"/>
      <c r="D24" s="80"/>
      <c r="E24" s="114"/>
      <c r="F24" s="114"/>
      <c r="G24" s="82" t="str">
        <f t="shared" si="0"/>
        <v>-</v>
      </c>
    </row>
    <row r="25" spans="1:7" ht="16.5" thickBot="1" x14ac:dyDescent="0.3">
      <c r="A25" s="79">
        <v>2</v>
      </c>
      <c r="B25" s="163" t="s">
        <v>24</v>
      </c>
      <c r="C25" s="164"/>
      <c r="D25" s="80" t="s">
        <v>22</v>
      </c>
      <c r="E25" s="81">
        <f>ROUND(SUM(E26,E34,E40,E41,E46),2)</f>
        <v>0</v>
      </c>
      <c r="F25" s="81">
        <f>ROUND(SUM(F26,F34,F40,F41,F46),2)</f>
        <v>0</v>
      </c>
      <c r="G25" s="82" t="str">
        <f t="shared" si="0"/>
        <v>-</v>
      </c>
    </row>
    <row r="26" spans="1:7" ht="16.5" thickBot="1" x14ac:dyDescent="0.3">
      <c r="A26" s="79" t="s">
        <v>25</v>
      </c>
      <c r="B26" s="163" t="s">
        <v>26</v>
      </c>
      <c r="C26" s="164"/>
      <c r="D26" s="80" t="s">
        <v>22</v>
      </c>
      <c r="E26" s="81">
        <f>ROUND(SUM(E27:E33),2)</f>
        <v>0</v>
      </c>
      <c r="F26" s="81">
        <f>ROUND(SUM(F27:F33),2)</f>
        <v>0</v>
      </c>
      <c r="G26" s="82" t="str">
        <f t="shared" si="0"/>
        <v>-</v>
      </c>
    </row>
    <row r="27" spans="1:7" ht="16.5" thickBot="1" x14ac:dyDescent="0.3">
      <c r="A27" s="79"/>
      <c r="B27" s="161" t="s">
        <v>209</v>
      </c>
      <c r="C27" s="162"/>
      <c r="D27" s="80"/>
      <c r="E27" s="114"/>
      <c r="F27" s="114"/>
      <c r="G27" s="82" t="str">
        <f t="shared" si="0"/>
        <v>-</v>
      </c>
    </row>
    <row r="28" spans="1:7" ht="16.5" thickBot="1" x14ac:dyDescent="0.3">
      <c r="A28" s="79"/>
      <c r="B28" s="161" t="s">
        <v>210</v>
      </c>
      <c r="C28" s="162"/>
      <c r="D28" s="80"/>
      <c r="E28" s="114"/>
      <c r="F28" s="114"/>
      <c r="G28" s="82" t="str">
        <f t="shared" si="0"/>
        <v>-</v>
      </c>
    </row>
    <row r="29" spans="1:7" ht="16.5" thickBot="1" x14ac:dyDescent="0.3">
      <c r="A29" s="79"/>
      <c r="B29" s="161" t="s">
        <v>327</v>
      </c>
      <c r="C29" s="162"/>
      <c r="D29" s="80"/>
      <c r="E29" s="114"/>
      <c r="F29" s="114"/>
      <c r="G29" s="82" t="str">
        <f t="shared" si="0"/>
        <v>-</v>
      </c>
    </row>
    <row r="30" spans="1:7" ht="16.5" thickBot="1" x14ac:dyDescent="0.3">
      <c r="A30" s="79"/>
      <c r="B30" s="161" t="s">
        <v>158</v>
      </c>
      <c r="C30" s="162"/>
      <c r="D30" s="80"/>
      <c r="E30" s="114"/>
      <c r="F30" s="114"/>
      <c r="G30" s="82" t="str">
        <f t="shared" si="0"/>
        <v>-</v>
      </c>
    </row>
    <row r="31" spans="1:7" ht="16.5" thickBot="1" x14ac:dyDescent="0.3">
      <c r="A31" s="79"/>
      <c r="B31" s="161" t="s">
        <v>328</v>
      </c>
      <c r="C31" s="162"/>
      <c r="D31" s="80"/>
      <c r="E31" s="114"/>
      <c r="F31" s="114"/>
      <c r="G31" s="82" t="str">
        <f t="shared" si="0"/>
        <v>-</v>
      </c>
    </row>
    <row r="32" spans="1:7" ht="16.5" thickBot="1" x14ac:dyDescent="0.3">
      <c r="A32" s="79"/>
      <c r="B32" s="161" t="s">
        <v>329</v>
      </c>
      <c r="C32" s="162"/>
      <c r="D32" s="80"/>
      <c r="E32" s="114"/>
      <c r="F32" s="114"/>
      <c r="G32" s="82" t="str">
        <f t="shared" si="0"/>
        <v>-</v>
      </c>
    </row>
    <row r="33" spans="1:7" ht="16.5" thickBot="1" x14ac:dyDescent="0.3">
      <c r="A33" s="79"/>
      <c r="B33" s="161" t="s">
        <v>330</v>
      </c>
      <c r="C33" s="162"/>
      <c r="D33" s="80"/>
      <c r="E33" s="114"/>
      <c r="F33" s="114"/>
      <c r="G33" s="82" t="str">
        <f t="shared" si="0"/>
        <v>-</v>
      </c>
    </row>
    <row r="34" spans="1:7" ht="16.5" thickBot="1" x14ac:dyDescent="0.3">
      <c r="A34" s="79" t="s">
        <v>27</v>
      </c>
      <c r="B34" s="163" t="s">
        <v>28</v>
      </c>
      <c r="C34" s="164"/>
      <c r="D34" s="80" t="s">
        <v>22</v>
      </c>
      <c r="E34" s="81">
        <f>ROUND(SUM(E35:E39),2)</f>
        <v>0</v>
      </c>
      <c r="F34" s="81">
        <f>ROUND(SUM(F35:F39),2)</f>
        <v>0</v>
      </c>
      <c r="G34" s="82" t="str">
        <f t="shared" si="0"/>
        <v>-</v>
      </c>
    </row>
    <row r="35" spans="1:7" ht="16.5" thickBot="1" x14ac:dyDescent="0.3">
      <c r="A35" s="79"/>
      <c r="B35" s="161" t="s">
        <v>214</v>
      </c>
      <c r="C35" s="162"/>
      <c r="D35" s="80"/>
      <c r="E35" s="114"/>
      <c r="F35" s="114"/>
      <c r="G35" s="82" t="str">
        <f t="shared" si="0"/>
        <v>-</v>
      </c>
    </row>
    <row r="36" spans="1:7" ht="16.5" thickBot="1" x14ac:dyDescent="0.3">
      <c r="A36" s="79"/>
      <c r="B36" s="161" t="s">
        <v>215</v>
      </c>
      <c r="C36" s="162"/>
      <c r="D36" s="80"/>
      <c r="E36" s="114"/>
      <c r="F36" s="114"/>
      <c r="G36" s="82" t="str">
        <f t="shared" si="0"/>
        <v>-</v>
      </c>
    </row>
    <row r="37" spans="1:7" ht="16.5" thickBot="1" x14ac:dyDescent="0.3">
      <c r="A37" s="79"/>
      <c r="B37" s="161" t="s">
        <v>216</v>
      </c>
      <c r="C37" s="162"/>
      <c r="D37" s="80"/>
      <c r="E37" s="114"/>
      <c r="F37" s="114"/>
      <c r="G37" s="82" t="str">
        <f t="shared" si="0"/>
        <v>-</v>
      </c>
    </row>
    <row r="38" spans="1:7" ht="16.5" thickBot="1" x14ac:dyDescent="0.3">
      <c r="A38" s="79"/>
      <c r="B38" s="161" t="s">
        <v>163</v>
      </c>
      <c r="C38" s="162"/>
      <c r="D38" s="80"/>
      <c r="E38" s="114"/>
      <c r="F38" s="114"/>
      <c r="G38" s="82" t="str">
        <f t="shared" si="0"/>
        <v>-</v>
      </c>
    </row>
    <row r="39" spans="1:7" ht="16.5" thickBot="1" x14ac:dyDescent="0.3">
      <c r="A39" s="79"/>
      <c r="B39" s="161" t="s">
        <v>217</v>
      </c>
      <c r="C39" s="162"/>
      <c r="D39" s="80"/>
      <c r="E39" s="114"/>
      <c r="F39" s="114"/>
      <c r="G39" s="82" t="str">
        <f t="shared" si="0"/>
        <v>-</v>
      </c>
    </row>
    <row r="40" spans="1:7" ht="33" customHeight="1" thickBot="1" x14ac:dyDescent="0.3">
      <c r="A40" s="79" t="s">
        <v>29</v>
      </c>
      <c r="B40" s="163" t="s">
        <v>165</v>
      </c>
      <c r="C40" s="164"/>
      <c r="D40" s="80" t="s">
        <v>22</v>
      </c>
      <c r="E40" s="114"/>
      <c r="F40" s="114"/>
      <c r="G40" s="82" t="str">
        <f t="shared" si="0"/>
        <v>-</v>
      </c>
    </row>
    <row r="41" spans="1:7" ht="16.5" thickBot="1" x14ac:dyDescent="0.3">
      <c r="A41" s="79" t="s">
        <v>31</v>
      </c>
      <c r="B41" s="157" t="s">
        <v>130</v>
      </c>
      <c r="C41" s="158"/>
      <c r="D41" s="80" t="s">
        <v>22</v>
      </c>
      <c r="E41" s="81">
        <f>ROUND(SUM(E42:E45),2)</f>
        <v>0</v>
      </c>
      <c r="F41" s="81">
        <f>ROUND(SUM(F42:F45),2)</f>
        <v>0</v>
      </c>
      <c r="G41" s="82" t="str">
        <f t="shared" si="0"/>
        <v>-</v>
      </c>
    </row>
    <row r="42" spans="1:7" ht="16.5" thickBot="1" x14ac:dyDescent="0.3">
      <c r="A42" s="79"/>
      <c r="B42" s="159" t="s">
        <v>331</v>
      </c>
      <c r="C42" s="160"/>
      <c r="D42" s="80"/>
      <c r="E42" s="114"/>
      <c r="F42" s="114"/>
      <c r="G42" s="82" t="str">
        <f t="shared" si="0"/>
        <v>-</v>
      </c>
    </row>
    <row r="43" spans="1:7" ht="16.5" thickBot="1" x14ac:dyDescent="0.3">
      <c r="A43" s="79"/>
      <c r="B43" s="83" t="s">
        <v>332</v>
      </c>
      <c r="C43" s="84">
        <v>2.2499999999999999E-2</v>
      </c>
      <c r="D43" s="80"/>
      <c r="E43" s="114"/>
      <c r="F43" s="81">
        <f>C43*$F$42</f>
        <v>0</v>
      </c>
      <c r="G43" s="82" t="str">
        <f t="shared" si="0"/>
        <v>-</v>
      </c>
    </row>
    <row r="44" spans="1:7" ht="16.5" thickBot="1" x14ac:dyDescent="0.3">
      <c r="A44" s="79"/>
      <c r="B44" s="161" t="s">
        <v>333</v>
      </c>
      <c r="C44" s="162"/>
      <c r="D44" s="80"/>
      <c r="E44" s="114"/>
      <c r="F44" s="114"/>
      <c r="G44" s="82" t="str">
        <f t="shared" si="0"/>
        <v>-</v>
      </c>
    </row>
    <row r="45" spans="1:7" ht="16.5" thickBot="1" x14ac:dyDescent="0.3">
      <c r="A45" s="79"/>
      <c r="B45" s="159" t="s">
        <v>334</v>
      </c>
      <c r="C45" s="160"/>
      <c r="D45" s="80"/>
      <c r="E45" s="114"/>
      <c r="F45" s="114"/>
      <c r="G45" s="82" t="str">
        <f t="shared" si="0"/>
        <v>-</v>
      </c>
    </row>
    <row r="46" spans="1:7" ht="16.5" thickBot="1" x14ac:dyDescent="0.3">
      <c r="A46" s="79" t="s">
        <v>32</v>
      </c>
      <c r="B46" s="157" t="s">
        <v>33</v>
      </c>
      <c r="C46" s="158"/>
      <c r="D46" s="80" t="s">
        <v>22</v>
      </c>
      <c r="E46" s="114"/>
      <c r="F46" s="81">
        <f>E46</f>
        <v>0</v>
      </c>
      <c r="G46" s="82" t="str">
        <f t="shared" si="0"/>
        <v>-</v>
      </c>
    </row>
    <row r="47" spans="1:7" ht="16.5" thickBot="1" x14ac:dyDescent="0.3">
      <c r="A47" s="79">
        <v>3</v>
      </c>
      <c r="B47" s="163" t="s">
        <v>139</v>
      </c>
      <c r="C47" s="164"/>
      <c r="D47" s="80" t="s">
        <v>22</v>
      </c>
      <c r="E47" s="81">
        <f>ROUND(SUM(E20,E26,E34,E40,E41),2)</f>
        <v>0</v>
      </c>
      <c r="F47" s="81">
        <f>ROUND(E47*G4,2)</f>
        <v>0</v>
      </c>
      <c r="G47" s="82" t="str">
        <f t="shared" si="0"/>
        <v>-</v>
      </c>
    </row>
    <row r="48" spans="1:7" ht="16.5" thickBot="1" x14ac:dyDescent="0.3">
      <c r="A48" s="79">
        <v>4</v>
      </c>
      <c r="B48" s="163" t="s">
        <v>335</v>
      </c>
      <c r="C48" s="164"/>
      <c r="D48" s="80" t="s">
        <v>22</v>
      </c>
      <c r="E48" s="81">
        <f>ROUND(E47+E46,2)</f>
        <v>0</v>
      </c>
      <c r="F48" s="81">
        <f>ROUND(F47+F46,2)</f>
        <v>0</v>
      </c>
      <c r="G48" s="82" t="str">
        <f t="shared" si="0"/>
        <v>-</v>
      </c>
    </row>
    <row r="49" spans="1:7" ht="16.5" thickBot="1" x14ac:dyDescent="0.3">
      <c r="A49" s="79">
        <v>5</v>
      </c>
      <c r="B49" s="85" t="s">
        <v>34</v>
      </c>
      <c r="C49" s="111"/>
      <c r="D49" s="80" t="s">
        <v>22</v>
      </c>
      <c r="E49" s="81">
        <f>ROUND(E48*$C$49,2)</f>
        <v>0</v>
      </c>
      <c r="F49" s="81">
        <f>ROUND(F48*$C$49,2)</f>
        <v>0</v>
      </c>
      <c r="G49" s="82" t="str">
        <f t="shared" si="0"/>
        <v>-</v>
      </c>
    </row>
    <row r="50" spans="1:7" ht="16.5" thickBot="1" x14ac:dyDescent="0.3">
      <c r="A50" s="79">
        <v>6</v>
      </c>
      <c r="B50" s="85" t="s">
        <v>222</v>
      </c>
      <c r="C50" s="111"/>
      <c r="D50" s="80" t="s">
        <v>22</v>
      </c>
      <c r="E50" s="81">
        <f>ROUND(E48*$C$50,2)</f>
        <v>0</v>
      </c>
      <c r="F50" s="81">
        <f>ROUND(F48*$C$50,2)</f>
        <v>0</v>
      </c>
      <c r="G50" s="82" t="str">
        <f t="shared" si="0"/>
        <v>-</v>
      </c>
    </row>
    <row r="51" spans="1:7" ht="16.5" thickBot="1" x14ac:dyDescent="0.3">
      <c r="A51" s="79">
        <v>7</v>
      </c>
      <c r="B51" s="85" t="s">
        <v>223</v>
      </c>
      <c r="C51" s="111"/>
      <c r="D51" s="80" t="s">
        <v>22</v>
      </c>
      <c r="E51" s="81">
        <f>ROUND(E47*$C$51,2)</f>
        <v>0</v>
      </c>
      <c r="F51" s="81">
        <f>ROUND(F47*$C$51,2)</f>
        <v>0</v>
      </c>
      <c r="G51" s="82" t="str">
        <f t="shared" si="0"/>
        <v>-</v>
      </c>
    </row>
    <row r="52" spans="1:7" ht="16.5" thickBot="1" x14ac:dyDescent="0.3">
      <c r="A52" s="79">
        <v>8</v>
      </c>
      <c r="B52" s="163" t="s">
        <v>170</v>
      </c>
      <c r="C52" s="164"/>
      <c r="D52" s="80" t="s">
        <v>22</v>
      </c>
      <c r="E52" s="114"/>
      <c r="F52" s="114"/>
      <c r="G52" s="82" t="str">
        <f t="shared" si="0"/>
        <v>-</v>
      </c>
    </row>
    <row r="53" spans="1:7" ht="16.5" thickBot="1" x14ac:dyDescent="0.3">
      <c r="A53" s="79">
        <v>9</v>
      </c>
      <c r="B53" s="163" t="s">
        <v>171</v>
      </c>
      <c r="C53" s="164"/>
      <c r="D53" s="80" t="s">
        <v>22</v>
      </c>
      <c r="E53" s="81">
        <f>ROUND(SUM(E48:E52),2)</f>
        <v>0</v>
      </c>
      <c r="F53" s="81">
        <f>ROUND(SUM(F48:F52),2)</f>
        <v>0</v>
      </c>
      <c r="G53" s="82" t="str">
        <f t="shared" si="0"/>
        <v>-</v>
      </c>
    </row>
    <row r="54" spans="1:7" ht="16.5" thickBot="1" x14ac:dyDescent="0.3">
      <c r="A54" s="79">
        <v>10</v>
      </c>
      <c r="B54" s="163" t="s">
        <v>172</v>
      </c>
      <c r="C54" s="164"/>
      <c r="D54" s="80" t="s">
        <v>145</v>
      </c>
      <c r="E54" s="81">
        <f>E14</f>
        <v>0</v>
      </c>
      <c r="F54" s="81">
        <f>E54</f>
        <v>0</v>
      </c>
      <c r="G54" s="80" t="s">
        <v>7</v>
      </c>
    </row>
    <row r="55" spans="1:7" ht="16.5" thickBot="1" x14ac:dyDescent="0.3">
      <c r="A55" s="79">
        <v>11</v>
      </c>
      <c r="B55" s="163" t="s">
        <v>336</v>
      </c>
      <c r="C55" s="164"/>
      <c r="D55" s="80" t="s">
        <v>337</v>
      </c>
      <c r="E55" s="81" t="str">
        <f>IF(E54&gt;0,ROUND(E53/E54/1000,2), "-")</f>
        <v>-</v>
      </c>
      <c r="F55" s="81" t="str">
        <f>IF(F54&gt;0,ROUND(F53/F54/1000,2), "-")</f>
        <v>-</v>
      </c>
      <c r="G55" s="80" t="s">
        <v>7</v>
      </c>
    </row>
    <row r="58" spans="1:7" x14ac:dyDescent="0.25">
      <c r="B58" s="149" t="s">
        <v>224</v>
      </c>
      <c r="C58" s="149"/>
      <c r="D58" s="149"/>
      <c r="E58" s="149"/>
      <c r="F58" s="149"/>
    </row>
    <row r="59" spans="1:7" x14ac:dyDescent="0.25">
      <c r="B59" s="149"/>
      <c r="C59" s="149"/>
      <c r="D59" s="149"/>
      <c r="E59" s="149"/>
      <c r="F59" s="149"/>
    </row>
    <row r="60" spans="1:7" x14ac:dyDescent="0.25">
      <c r="B60" s="142" t="str">
        <f>IF(G4&lt;&gt;0, "Paramentul de ajustare INF (evoluţia indicelui prețurilor de consum total pe economie (IPCtotal)", "Atentie ! Valoarea parametrului de ajustare nu este introdusa !")</f>
        <v>Atentie ! Valoarea parametrului de ajustare nu este introdusa !</v>
      </c>
      <c r="C60" s="143"/>
      <c r="D60" s="143"/>
      <c r="E60" s="144"/>
      <c r="F60" s="68">
        <f>G4</f>
        <v>0</v>
      </c>
    </row>
    <row r="61" spans="1:7" x14ac:dyDescent="0.25">
      <c r="B61" s="137" t="s">
        <v>225</v>
      </c>
      <c r="C61" s="137"/>
      <c r="D61" s="137"/>
      <c r="E61" s="137"/>
      <c r="F61" s="69">
        <f>F20+F26+F34+F40+F41</f>
        <v>0</v>
      </c>
    </row>
    <row r="62" spans="1:7" ht="16.5" x14ac:dyDescent="0.35">
      <c r="B62" s="138" t="s">
        <v>338</v>
      </c>
      <c r="C62" s="138"/>
      <c r="D62" s="138"/>
      <c r="E62" s="138"/>
      <c r="F62" s="69">
        <f>F47</f>
        <v>0</v>
      </c>
    </row>
    <row r="63" spans="1:7" x14ac:dyDescent="0.25">
      <c r="B63" s="139" t="str">
        <f>IF(ABS(F61-F62)&gt;0, "Exista diferente intre cele doua valori - va rugam sa revizuiti datele !", "ok")</f>
        <v>ok</v>
      </c>
      <c r="C63" s="139"/>
      <c r="D63" s="139"/>
      <c r="E63" s="139"/>
      <c r="F63" s="139"/>
    </row>
    <row r="64" spans="1:7" x14ac:dyDescent="0.25">
      <c r="B64" s="155" t="str">
        <f>IF(ABS(F61-F62)&gt;0, "Exista diferente de: "," ")</f>
        <v xml:space="preserve"> </v>
      </c>
      <c r="C64" s="156"/>
      <c r="D64" s="156"/>
      <c r="E64" s="86" t="str">
        <f>IF(ABS(F61-F62)&gt;0, F61-F62, " ")</f>
        <v xml:space="preserve"> </v>
      </c>
      <c r="F64" s="70" t="s">
        <v>22</v>
      </c>
    </row>
  </sheetData>
  <sheetProtection algorithmName="SHA-512" hashValue="qDodX+qtzQdE/s574Cd1Cx8TkLw03wPe+CFsB/wUCgpL2+TGO0WsFOWpslS3Ijn9mPWkycDBUUU1zhnHxJXlqg==" saltValue="/rgND6BEQ6gE8MmWQUJEWQ==" spinCount="100000" sheet="1" objects="1" scenarios="1"/>
  <mergeCells count="53">
    <mergeCell ref="B16:C16"/>
    <mergeCell ref="A2:G2"/>
    <mergeCell ref="A4:F4"/>
    <mergeCell ref="A6:G6"/>
    <mergeCell ref="A7:G7"/>
    <mergeCell ref="A8:G8"/>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8:F59"/>
    <mergeCell ref="B41:C41"/>
    <mergeCell ref="B42:C42"/>
    <mergeCell ref="B44:C44"/>
    <mergeCell ref="B45:C45"/>
    <mergeCell ref="B46:C46"/>
    <mergeCell ref="B47:C47"/>
    <mergeCell ref="B48:C48"/>
    <mergeCell ref="B52:C52"/>
    <mergeCell ref="B53:C53"/>
    <mergeCell ref="B54:C54"/>
    <mergeCell ref="B55:C55"/>
    <mergeCell ref="B60:E60"/>
    <mergeCell ref="B61:E61"/>
    <mergeCell ref="B62:E62"/>
    <mergeCell ref="B63:F63"/>
    <mergeCell ref="B64:D64"/>
  </mergeCells>
  <dataValidations count="3">
    <dataValidation allowBlank="1" showInputMessage="1" showErrorMessage="1" prompt="Introduceti nivelul fondului de solidaritate (%)_x000a_" sqref="C51" xr:uid="{93F70A4E-C5B5-4C8D-AF9B-AAAD731C8189}"/>
    <dataValidation allowBlank="1" showInputMessage="1" showErrorMessage="1" prompt="Introduceti cota de dezvoltare (%)_x000a__x000a_" sqref="C50" xr:uid="{3775B969-5733-472E-9396-17E1FD300D99}"/>
    <dataValidation allowBlank="1" showInputMessage="1" showErrorMessage="1" prompt="Introduceti cota de profit (%)_x000a_" sqref="C49" xr:uid="{9AC21178-6406-45E8-AD61-4386F0885133}"/>
  </dataValidations>
  <hyperlinks>
    <hyperlink ref="A2" location="Instructiuni!A1" display="Inainte de completarea datelor, vă rugăm să citiți instructiunile si recomandarile privind metodologia de completare a datelor disponibile aici" xr:uid="{7D8C2FA4-8BBB-44FA-8856-83CBA8640CCD}"/>
    <hyperlink ref="A2:G2" location="'Intructiuni FF 2b'!A1" display="Inainte de completarea datelor, vă rugăm să citiți instructiunile de utilizare și completare disponibile aici" xr:uid="{37FA73B4-658A-4BC4-939A-38C40E12EA62}"/>
  </hyperlinks>
  <pageMargins left="0.7" right="0.7" top="0.75" bottom="0.75" header="0.3" footer="0.3"/>
  <pageSetup paperSize="9" scale="6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9EDBC-2515-4508-89F0-EE5ADAAC9DD9}">
  <dimension ref="A1:M63"/>
  <sheetViews>
    <sheetView zoomScale="120" zoomScaleNormal="120" workbookViewId="0">
      <selection sqref="A1:J1"/>
    </sheetView>
  </sheetViews>
  <sheetFormatPr defaultRowHeight="15" x14ac:dyDescent="0.25"/>
  <cols>
    <col min="1" max="1" width="9" customWidth="1"/>
    <col min="2" max="2" width="56.28515625" style="58" customWidth="1"/>
    <col min="3" max="3" width="11.85546875" customWidth="1"/>
    <col min="4" max="4" width="11" style="51" customWidth="1"/>
    <col min="5" max="5" width="12.7109375" style="51" customWidth="1"/>
    <col min="6" max="6" width="10.140625" style="51" customWidth="1"/>
    <col min="7" max="7" width="13.5703125" style="51" customWidth="1"/>
    <col min="8" max="8" width="8" customWidth="1"/>
    <col min="9" max="9" width="13.5703125" customWidth="1"/>
    <col min="10" max="10" width="16.85546875" customWidth="1"/>
  </cols>
  <sheetData>
    <row r="1" spans="1:10" x14ac:dyDescent="0.25">
      <c r="A1" s="117" t="s">
        <v>141</v>
      </c>
      <c r="B1" s="117"/>
      <c r="C1" s="117"/>
      <c r="D1" s="117"/>
      <c r="E1" s="117"/>
      <c r="F1" s="117"/>
      <c r="G1" s="117"/>
      <c r="H1" s="117"/>
      <c r="I1" s="117"/>
      <c r="J1" s="117"/>
    </row>
    <row r="2" spans="1:10" x14ac:dyDescent="0.25">
      <c r="A2" s="87" t="s">
        <v>371</v>
      </c>
    </row>
    <row r="3" spans="1:10" x14ac:dyDescent="0.25">
      <c r="B3" s="53"/>
      <c r="C3" s="53"/>
      <c r="D3" s="53"/>
      <c r="E3" s="53"/>
      <c r="F3" s="53"/>
      <c r="G3" s="53"/>
      <c r="H3" s="53"/>
      <c r="I3" s="53"/>
      <c r="J3" s="53"/>
    </row>
    <row r="4" spans="1:10" ht="15" customHeight="1" x14ac:dyDescent="0.25">
      <c r="A4" s="184" t="s">
        <v>1</v>
      </c>
      <c r="B4" s="184"/>
      <c r="C4" s="184"/>
      <c r="D4" s="184"/>
      <c r="E4" s="184"/>
      <c r="F4" s="184"/>
      <c r="G4" s="184"/>
      <c r="H4" s="184"/>
      <c r="I4" s="184"/>
      <c r="J4" s="184"/>
    </row>
    <row r="5" spans="1:10" ht="15" customHeight="1" x14ac:dyDescent="0.25">
      <c r="A5" s="184" t="s">
        <v>372</v>
      </c>
      <c r="B5" s="184"/>
      <c r="C5" s="184"/>
      <c r="D5" s="184"/>
      <c r="E5" s="184"/>
      <c r="F5" s="184"/>
      <c r="G5" s="184"/>
      <c r="H5" s="184"/>
      <c r="I5" s="184"/>
      <c r="J5" s="184"/>
    </row>
    <row r="6" spans="1:10" ht="15" customHeight="1" x14ac:dyDescent="0.25">
      <c r="A6" s="185" t="s">
        <v>128</v>
      </c>
      <c r="B6" s="185"/>
      <c r="C6" s="185"/>
      <c r="D6" s="185"/>
      <c r="E6" s="185"/>
      <c r="F6" s="185"/>
      <c r="G6" s="185"/>
      <c r="H6" s="185"/>
      <c r="I6" s="185"/>
      <c r="J6" s="185"/>
    </row>
    <row r="8" spans="1:10" ht="45.75" customHeight="1" x14ac:dyDescent="0.25">
      <c r="A8" s="88" t="s">
        <v>62</v>
      </c>
      <c r="B8" s="89" t="s">
        <v>3</v>
      </c>
      <c r="C8" s="88" t="s">
        <v>4</v>
      </c>
      <c r="D8" s="186" t="s">
        <v>196</v>
      </c>
      <c r="E8" s="187"/>
      <c r="F8" s="186" t="s">
        <v>373</v>
      </c>
      <c r="G8" s="187"/>
      <c r="H8" s="188" t="s">
        <v>374</v>
      </c>
      <c r="I8" s="189"/>
      <c r="J8" s="88" t="s">
        <v>375</v>
      </c>
    </row>
    <row r="9" spans="1:10" x14ac:dyDescent="0.25">
      <c r="A9" s="88" t="s">
        <v>5</v>
      </c>
      <c r="B9" s="90" t="s">
        <v>109</v>
      </c>
      <c r="C9" s="88" t="s">
        <v>145</v>
      </c>
      <c r="D9" s="176">
        <f>IF(D13&lt;&gt;"-",ROUND(D10/(1-D13),2),D10)</f>
        <v>0</v>
      </c>
      <c r="E9" s="177" t="e">
        <f>IF(C13&lt;&gt;"-",ROUND(E10/(1-C13),2),E10)</f>
        <v>#VALUE!</v>
      </c>
      <c r="F9" s="176">
        <f>F10+G16</f>
        <v>0</v>
      </c>
      <c r="G9" s="177">
        <f>IF(E13&lt;&gt;"-",ROUND(G10/(1-E13),2),G10)</f>
        <v>0</v>
      </c>
      <c r="H9" s="176">
        <f>H10+I13</f>
        <v>0</v>
      </c>
      <c r="I9" s="177">
        <f>IF(G13&lt;&gt;"-",ROUND(I10/(1-G13),2),I10)</f>
        <v>0</v>
      </c>
      <c r="J9" s="88" t="s">
        <v>7</v>
      </c>
    </row>
    <row r="10" spans="1:10" x14ac:dyDescent="0.25">
      <c r="A10" s="88" t="s">
        <v>8</v>
      </c>
      <c r="B10" s="90" t="s">
        <v>9</v>
      </c>
      <c r="C10" s="88" t="s">
        <v>145</v>
      </c>
      <c r="D10" s="176">
        <f>ROUND(D11+D12,2)</f>
        <v>0</v>
      </c>
      <c r="E10" s="177"/>
      <c r="F10" s="176">
        <f t="shared" ref="F10:H10" si="0">ROUND(F11+F12,2)</f>
        <v>0</v>
      </c>
      <c r="G10" s="177"/>
      <c r="H10" s="176">
        <f t="shared" si="0"/>
        <v>0</v>
      </c>
      <c r="I10" s="177"/>
      <c r="J10" s="88" t="s">
        <v>7</v>
      </c>
    </row>
    <row r="11" spans="1:10" x14ac:dyDescent="0.25">
      <c r="A11" s="88" t="s">
        <v>10</v>
      </c>
      <c r="B11" s="91" t="s">
        <v>200</v>
      </c>
      <c r="C11" s="88"/>
      <c r="D11" s="178"/>
      <c r="E11" s="179"/>
      <c r="F11" s="178"/>
      <c r="G11" s="179"/>
      <c r="H11" s="178"/>
      <c r="I11" s="179"/>
      <c r="J11" s="88" t="s">
        <v>7</v>
      </c>
    </row>
    <row r="12" spans="1:10" x14ac:dyDescent="0.25">
      <c r="A12" s="88" t="s">
        <v>11</v>
      </c>
      <c r="B12" s="91" t="s">
        <v>376</v>
      </c>
      <c r="C12" s="88"/>
      <c r="D12" s="178"/>
      <c r="E12" s="179"/>
      <c r="F12" s="178"/>
      <c r="G12" s="179"/>
      <c r="H12" s="178"/>
      <c r="I12" s="179"/>
      <c r="J12" s="88" t="s">
        <v>7</v>
      </c>
    </row>
    <row r="13" spans="1:10" ht="15.75" x14ac:dyDescent="0.25">
      <c r="A13" s="88" t="s">
        <v>12</v>
      </c>
      <c r="B13" s="90" t="s">
        <v>377</v>
      </c>
      <c r="C13" s="88" t="s">
        <v>378</v>
      </c>
      <c r="D13" s="65" t="str">
        <f>IF(OR(D14&gt;0,D15&gt;0),D14+D15, "-")</f>
        <v>-</v>
      </c>
      <c r="E13" s="92">
        <f>ROUND(E14+E15,2)</f>
        <v>0</v>
      </c>
      <c r="F13" s="93" t="str">
        <f>IF(OR(F14&gt;0,F15&gt;0),F14+F15, "-")</f>
        <v>-</v>
      </c>
      <c r="G13" s="92">
        <f>ROUND(G14+G15,2)</f>
        <v>0</v>
      </c>
      <c r="H13" s="93" t="str">
        <f>IF(OR(H14&gt;0,H15&gt;0),H14+H15, "-")</f>
        <v>-</v>
      </c>
      <c r="I13" s="92">
        <f>ROUND(I14+I15,2)</f>
        <v>0</v>
      </c>
      <c r="J13" s="88" t="s">
        <v>7</v>
      </c>
    </row>
    <row r="14" spans="1:10" ht="15.75" x14ac:dyDescent="0.25">
      <c r="A14" s="88" t="s">
        <v>13</v>
      </c>
      <c r="B14" s="91" t="s">
        <v>379</v>
      </c>
      <c r="C14" s="88"/>
      <c r="D14" s="46"/>
      <c r="E14" s="94">
        <f>IF(D14&gt;0,D14*D9,)</f>
        <v>0</v>
      </c>
      <c r="F14" s="113"/>
      <c r="G14" s="94">
        <f>IF(F14&gt;0,F14*(F10/(1-F13)),)</f>
        <v>0</v>
      </c>
      <c r="H14" s="113"/>
      <c r="I14" s="94">
        <f>IF(H14&gt;0,H14*(H10/(1-H13)),)</f>
        <v>0</v>
      </c>
      <c r="J14" s="88" t="s">
        <v>7</v>
      </c>
    </row>
    <row r="15" spans="1:10" ht="15" customHeight="1" x14ac:dyDescent="0.25">
      <c r="A15" s="88" t="s">
        <v>14</v>
      </c>
      <c r="B15" s="91" t="s">
        <v>380</v>
      </c>
      <c r="C15" s="88"/>
      <c r="D15" s="46"/>
      <c r="E15" s="94">
        <f>IF(D15&gt;0,D15*D9,)</f>
        <v>0</v>
      </c>
      <c r="F15" s="113"/>
      <c r="G15" s="94">
        <f>IF(F15&gt;0,F15*(F10/(1-F13)),)</f>
        <v>0</v>
      </c>
      <c r="H15" s="113"/>
      <c r="I15" s="94">
        <f>IF(H15&gt;0,H15*(H10/(1-H13)),)</f>
        <v>0</v>
      </c>
      <c r="J15" s="88" t="s">
        <v>7</v>
      </c>
    </row>
    <row r="16" spans="1:10" ht="15.75" x14ac:dyDescent="0.25">
      <c r="A16" s="88" t="s">
        <v>15</v>
      </c>
      <c r="B16" s="90" t="s">
        <v>127</v>
      </c>
      <c r="C16" s="88" t="s">
        <v>378</v>
      </c>
      <c r="D16" s="65">
        <f>IF(OR(D17&gt;0,D18&gt;0),D17+D18, "-")</f>
        <v>0</v>
      </c>
      <c r="E16" s="94">
        <f>ROUND(E17+E18,2)</f>
        <v>0</v>
      </c>
      <c r="F16" s="65">
        <f>IF(OR(F17&gt;0,F18&gt;0),F17+F18, "-")</f>
        <v>0</v>
      </c>
      <c r="G16" s="94">
        <f>ROUND(G17+G18,2)</f>
        <v>0</v>
      </c>
      <c r="H16" s="65" t="str">
        <f>IF(OR(H17&gt;0,H18&gt;0),H17+H18, "-")</f>
        <v>-</v>
      </c>
      <c r="I16" s="92">
        <f>ROUND(I17+I18,2)</f>
        <v>0</v>
      </c>
      <c r="J16" s="88" t="s">
        <v>7</v>
      </c>
    </row>
    <row r="17" spans="1:10" x14ac:dyDescent="0.25">
      <c r="A17" s="88" t="s">
        <v>110</v>
      </c>
      <c r="B17" s="91" t="s">
        <v>379</v>
      </c>
      <c r="C17" s="88"/>
      <c r="D17" s="93" t="str">
        <f>IF(E16+D10&gt;0,E17/(E16+D10),"0")</f>
        <v>0</v>
      </c>
      <c r="E17" s="96"/>
      <c r="F17" s="93" t="str">
        <f>IF(G16+F10&gt;0,G17/(G16+F10),"0")</f>
        <v>0</v>
      </c>
      <c r="G17" s="96"/>
      <c r="H17" s="113"/>
      <c r="I17" s="115">
        <f>IF(H17&gt;0,ROUND(H17*(H10/(1-H16)),2),)</f>
        <v>0</v>
      </c>
      <c r="J17" s="88" t="s">
        <v>7</v>
      </c>
    </row>
    <row r="18" spans="1:10" ht="15" customHeight="1" x14ac:dyDescent="0.25">
      <c r="A18" s="88" t="s">
        <v>111</v>
      </c>
      <c r="B18" s="91" t="s">
        <v>380</v>
      </c>
      <c r="C18" s="88"/>
      <c r="D18" s="93" t="str">
        <f>IF(E16+D10&gt;0,E18/(E16+D10),"0")</f>
        <v>0</v>
      </c>
      <c r="E18" s="96"/>
      <c r="F18" s="93" t="str">
        <f>IF(G16+F10&gt;0,G18/(G16+F10),"0")</f>
        <v>0</v>
      </c>
      <c r="G18" s="96"/>
      <c r="H18" s="113"/>
      <c r="I18" s="95">
        <f>IF(H18&gt;0,ROUND(H18*(H10/(1-H16)),2),)</f>
        <v>0</v>
      </c>
      <c r="J18" s="88" t="s">
        <v>7</v>
      </c>
    </row>
    <row r="19" spans="1:10" x14ac:dyDescent="0.25">
      <c r="A19" s="88" t="s">
        <v>18</v>
      </c>
      <c r="B19" s="90" t="s">
        <v>16</v>
      </c>
      <c r="C19" s="88" t="s">
        <v>17</v>
      </c>
      <c r="D19" s="178"/>
      <c r="E19" s="179"/>
      <c r="F19" s="178"/>
      <c r="G19" s="179"/>
      <c r="H19" s="182"/>
      <c r="I19" s="183"/>
      <c r="J19" s="88" t="s">
        <v>7</v>
      </c>
    </row>
    <row r="20" spans="1:10" x14ac:dyDescent="0.25">
      <c r="A20" s="88" t="s">
        <v>20</v>
      </c>
      <c r="B20" s="90" t="s">
        <v>38</v>
      </c>
      <c r="C20" s="88" t="s">
        <v>381</v>
      </c>
      <c r="D20" s="178"/>
      <c r="E20" s="179"/>
      <c r="F20" s="178"/>
      <c r="G20" s="179"/>
      <c r="H20" s="182"/>
      <c r="I20" s="183"/>
      <c r="J20" s="88" t="s">
        <v>7</v>
      </c>
    </row>
    <row r="21" spans="1:10" x14ac:dyDescent="0.25">
      <c r="A21" s="88" t="s">
        <v>112</v>
      </c>
      <c r="B21" s="90" t="s">
        <v>21</v>
      </c>
      <c r="C21" s="88" t="s">
        <v>22</v>
      </c>
      <c r="D21" s="178"/>
      <c r="E21" s="179"/>
      <c r="F21" s="178"/>
      <c r="G21" s="179"/>
      <c r="H21" s="182"/>
      <c r="I21" s="183"/>
      <c r="J21" s="88" t="s">
        <v>7</v>
      </c>
    </row>
    <row r="22" spans="1:10" x14ac:dyDescent="0.25">
      <c r="A22" s="88">
        <v>1</v>
      </c>
      <c r="B22" s="90" t="s">
        <v>23</v>
      </c>
      <c r="C22" s="88" t="s">
        <v>22</v>
      </c>
      <c r="D22" s="180">
        <f>ROUND(SUM(D23:D27),2)</f>
        <v>0</v>
      </c>
      <c r="E22" s="181"/>
      <c r="F22" s="180">
        <f>ROUND(SUM(F23:F27),2)</f>
        <v>0</v>
      </c>
      <c r="G22" s="181"/>
      <c r="H22" s="180">
        <f>ROUND(SUM(H23:H27),2)</f>
        <v>0</v>
      </c>
      <c r="I22" s="181"/>
      <c r="J22" s="97" t="str">
        <f>IF($H$56&gt;0,H22/$H$56,"-")</f>
        <v>-</v>
      </c>
    </row>
    <row r="23" spans="1:10" ht="59.25" customHeight="1" x14ac:dyDescent="0.25">
      <c r="A23" s="88"/>
      <c r="B23" s="91" t="s">
        <v>382</v>
      </c>
      <c r="C23" s="88" t="s">
        <v>22</v>
      </c>
      <c r="D23" s="178"/>
      <c r="E23" s="179"/>
      <c r="F23" s="178"/>
      <c r="G23" s="179"/>
      <c r="H23" s="178"/>
      <c r="I23" s="179"/>
      <c r="J23" s="97" t="str">
        <f t="shared" ref="J23:J56" si="1">IF($H$56&gt;0,H23/$H$56,"-")</f>
        <v>-</v>
      </c>
    </row>
    <row r="24" spans="1:10" ht="30" x14ac:dyDescent="0.25">
      <c r="A24" s="88"/>
      <c r="B24" s="91" t="s">
        <v>383</v>
      </c>
      <c r="C24" s="88" t="s">
        <v>22</v>
      </c>
      <c r="D24" s="178"/>
      <c r="E24" s="179"/>
      <c r="F24" s="178"/>
      <c r="G24" s="179"/>
      <c r="H24" s="178"/>
      <c r="I24" s="179"/>
      <c r="J24" s="97" t="str">
        <f t="shared" si="1"/>
        <v>-</v>
      </c>
    </row>
    <row r="25" spans="1:10" ht="15" customHeight="1" x14ac:dyDescent="0.25">
      <c r="A25" s="88"/>
      <c r="B25" s="91" t="s">
        <v>384</v>
      </c>
      <c r="C25" s="88" t="s">
        <v>22</v>
      </c>
      <c r="D25" s="178"/>
      <c r="E25" s="179"/>
      <c r="F25" s="178"/>
      <c r="G25" s="179"/>
      <c r="H25" s="178"/>
      <c r="I25" s="179"/>
      <c r="J25" s="97" t="str">
        <f t="shared" si="1"/>
        <v>-</v>
      </c>
    </row>
    <row r="26" spans="1:10" x14ac:dyDescent="0.25">
      <c r="A26" s="88"/>
      <c r="B26" s="91" t="s">
        <v>385</v>
      </c>
      <c r="C26" s="88" t="s">
        <v>22</v>
      </c>
      <c r="D26" s="178"/>
      <c r="E26" s="179"/>
      <c r="F26" s="178"/>
      <c r="G26" s="179"/>
      <c r="H26" s="178"/>
      <c r="I26" s="179"/>
      <c r="J26" s="97" t="str">
        <f t="shared" si="1"/>
        <v>-</v>
      </c>
    </row>
    <row r="27" spans="1:10" x14ac:dyDescent="0.25">
      <c r="A27" s="88"/>
      <c r="B27" s="91" t="s">
        <v>386</v>
      </c>
      <c r="C27" s="88" t="s">
        <v>22</v>
      </c>
      <c r="D27" s="178"/>
      <c r="E27" s="179"/>
      <c r="F27" s="178"/>
      <c r="G27" s="179"/>
      <c r="H27" s="178"/>
      <c r="I27" s="179"/>
      <c r="J27" s="97" t="str">
        <f t="shared" si="1"/>
        <v>-</v>
      </c>
    </row>
    <row r="28" spans="1:10" x14ac:dyDescent="0.25">
      <c r="A28" s="88">
        <v>2</v>
      </c>
      <c r="B28" s="90" t="s">
        <v>24</v>
      </c>
      <c r="C28" s="88" t="s">
        <v>22</v>
      </c>
      <c r="D28" s="180">
        <f>ROUND(D29+D37+D43+D44+D49,2)</f>
        <v>0</v>
      </c>
      <c r="E28" s="181"/>
      <c r="F28" s="180">
        <f>ROUND(F29+F37+F43+F44+F49,2)</f>
        <v>0</v>
      </c>
      <c r="G28" s="181"/>
      <c r="H28" s="180">
        <f>ROUND(H29+H37+H43+H44+H49,2)</f>
        <v>0</v>
      </c>
      <c r="I28" s="181"/>
      <c r="J28" s="97" t="str">
        <f t="shared" si="1"/>
        <v>-</v>
      </c>
    </row>
    <row r="29" spans="1:10" x14ac:dyDescent="0.25">
      <c r="A29" s="88" t="s">
        <v>25</v>
      </c>
      <c r="B29" s="90" t="s">
        <v>26</v>
      </c>
      <c r="C29" s="88" t="s">
        <v>22</v>
      </c>
      <c r="D29" s="180">
        <f>ROUND(SUM(D30:D36),2)</f>
        <v>0</v>
      </c>
      <c r="E29" s="181"/>
      <c r="F29" s="180">
        <f>ROUND(SUM(F30:F36),2)</f>
        <v>0</v>
      </c>
      <c r="G29" s="181"/>
      <c r="H29" s="180">
        <f>ROUND(SUM(H30:H36),2)</f>
        <v>0</v>
      </c>
      <c r="I29" s="181"/>
      <c r="J29" s="97" t="str">
        <f t="shared" si="1"/>
        <v>-</v>
      </c>
    </row>
    <row r="30" spans="1:10" x14ac:dyDescent="0.25">
      <c r="A30" s="88"/>
      <c r="B30" s="91" t="s">
        <v>387</v>
      </c>
      <c r="C30" s="88" t="s">
        <v>22</v>
      </c>
      <c r="D30" s="178"/>
      <c r="E30" s="179"/>
      <c r="F30" s="178"/>
      <c r="G30" s="179"/>
      <c r="H30" s="178"/>
      <c r="I30" s="179"/>
      <c r="J30" s="97" t="str">
        <f t="shared" si="1"/>
        <v>-</v>
      </c>
    </row>
    <row r="31" spans="1:10" ht="31.5" customHeight="1" x14ac:dyDescent="0.25">
      <c r="A31" s="88"/>
      <c r="B31" s="91" t="s">
        <v>388</v>
      </c>
      <c r="C31" s="88" t="s">
        <v>22</v>
      </c>
      <c r="D31" s="178"/>
      <c r="E31" s="179"/>
      <c r="F31" s="178"/>
      <c r="G31" s="179"/>
      <c r="H31" s="178"/>
      <c r="I31" s="179"/>
      <c r="J31" s="97" t="str">
        <f t="shared" si="1"/>
        <v>-</v>
      </c>
    </row>
    <row r="32" spans="1:10" x14ac:dyDescent="0.25">
      <c r="A32" s="88"/>
      <c r="B32" s="91" t="s">
        <v>389</v>
      </c>
      <c r="C32" s="88" t="s">
        <v>22</v>
      </c>
      <c r="D32" s="178"/>
      <c r="E32" s="179"/>
      <c r="F32" s="178"/>
      <c r="G32" s="179"/>
      <c r="H32" s="178"/>
      <c r="I32" s="179"/>
      <c r="J32" s="97" t="str">
        <f t="shared" si="1"/>
        <v>-</v>
      </c>
    </row>
    <row r="33" spans="1:10" x14ac:dyDescent="0.25">
      <c r="A33" s="88"/>
      <c r="B33" s="91" t="s">
        <v>390</v>
      </c>
      <c r="C33" s="88" t="s">
        <v>22</v>
      </c>
      <c r="D33" s="178"/>
      <c r="E33" s="179"/>
      <c r="F33" s="178"/>
      <c r="G33" s="179"/>
      <c r="H33" s="178"/>
      <c r="I33" s="179"/>
      <c r="J33" s="97" t="str">
        <f t="shared" si="1"/>
        <v>-</v>
      </c>
    </row>
    <row r="34" spans="1:10" x14ac:dyDescent="0.25">
      <c r="A34" s="88"/>
      <c r="B34" s="91" t="s">
        <v>391</v>
      </c>
      <c r="C34" s="88" t="s">
        <v>22</v>
      </c>
      <c r="D34" s="178"/>
      <c r="E34" s="179"/>
      <c r="F34" s="178"/>
      <c r="G34" s="179"/>
      <c r="H34" s="178"/>
      <c r="I34" s="179"/>
      <c r="J34" s="97" t="str">
        <f t="shared" si="1"/>
        <v>-</v>
      </c>
    </row>
    <row r="35" spans="1:10" x14ac:dyDescent="0.25">
      <c r="A35" s="88"/>
      <c r="B35" s="91" t="s">
        <v>392</v>
      </c>
      <c r="C35" s="88" t="s">
        <v>22</v>
      </c>
      <c r="D35" s="178"/>
      <c r="E35" s="179"/>
      <c r="F35" s="178"/>
      <c r="G35" s="179"/>
      <c r="H35" s="178"/>
      <c r="I35" s="179"/>
      <c r="J35" s="97" t="str">
        <f t="shared" si="1"/>
        <v>-</v>
      </c>
    </row>
    <row r="36" spans="1:10" x14ac:dyDescent="0.25">
      <c r="A36" s="88"/>
      <c r="B36" s="91" t="s">
        <v>393</v>
      </c>
      <c r="C36" s="88" t="s">
        <v>22</v>
      </c>
      <c r="D36" s="178"/>
      <c r="E36" s="179"/>
      <c r="F36" s="178"/>
      <c r="G36" s="179"/>
      <c r="H36" s="178"/>
      <c r="I36" s="179"/>
      <c r="J36" s="97" t="str">
        <f t="shared" si="1"/>
        <v>-</v>
      </c>
    </row>
    <row r="37" spans="1:10" x14ac:dyDescent="0.25">
      <c r="A37" s="88" t="s">
        <v>27</v>
      </c>
      <c r="B37" s="90" t="s">
        <v>28</v>
      </c>
      <c r="C37" s="88" t="s">
        <v>22</v>
      </c>
      <c r="D37" s="180">
        <f>ROUND(SUM(D38:D42),2)</f>
        <v>0</v>
      </c>
      <c r="E37" s="181"/>
      <c r="F37" s="180">
        <f>ROUND(SUM(F38:F42),2)</f>
        <v>0</v>
      </c>
      <c r="G37" s="181"/>
      <c r="H37" s="180">
        <f>ROUND(SUM(H38:H42),2)</f>
        <v>0</v>
      </c>
      <c r="I37" s="181"/>
      <c r="J37" s="97" t="str">
        <f t="shared" si="1"/>
        <v>-</v>
      </c>
    </row>
    <row r="38" spans="1:10" x14ac:dyDescent="0.25">
      <c r="A38" s="88"/>
      <c r="B38" s="91" t="s">
        <v>394</v>
      </c>
      <c r="C38" s="88" t="s">
        <v>22</v>
      </c>
      <c r="D38" s="178"/>
      <c r="E38" s="179"/>
      <c r="F38" s="178"/>
      <c r="G38" s="179"/>
      <c r="H38" s="178"/>
      <c r="I38" s="179"/>
      <c r="J38" s="97" t="str">
        <f t="shared" si="1"/>
        <v>-</v>
      </c>
    </row>
    <row r="39" spans="1:10" x14ac:dyDescent="0.25">
      <c r="A39" s="88"/>
      <c r="B39" s="91" t="s">
        <v>395</v>
      </c>
      <c r="C39" s="88" t="s">
        <v>22</v>
      </c>
      <c r="D39" s="178"/>
      <c r="E39" s="179"/>
      <c r="F39" s="178"/>
      <c r="G39" s="179"/>
      <c r="H39" s="178"/>
      <c r="I39" s="179"/>
      <c r="J39" s="97" t="str">
        <f t="shared" si="1"/>
        <v>-</v>
      </c>
    </row>
    <row r="40" spans="1:10" x14ac:dyDescent="0.25">
      <c r="A40" s="88"/>
      <c r="B40" s="91" t="s">
        <v>396</v>
      </c>
      <c r="C40" s="88" t="s">
        <v>22</v>
      </c>
      <c r="D40" s="178"/>
      <c r="E40" s="179"/>
      <c r="F40" s="178"/>
      <c r="G40" s="179"/>
      <c r="H40" s="178"/>
      <c r="I40" s="179"/>
      <c r="J40" s="97" t="str">
        <f t="shared" si="1"/>
        <v>-</v>
      </c>
    </row>
    <row r="41" spans="1:10" x14ac:dyDescent="0.25">
      <c r="A41" s="88"/>
      <c r="B41" s="91" t="s">
        <v>397</v>
      </c>
      <c r="C41" s="88" t="s">
        <v>22</v>
      </c>
      <c r="D41" s="178"/>
      <c r="E41" s="179"/>
      <c r="F41" s="178"/>
      <c r="G41" s="179"/>
      <c r="H41" s="178"/>
      <c r="I41" s="179"/>
      <c r="J41" s="97" t="str">
        <f t="shared" si="1"/>
        <v>-</v>
      </c>
    </row>
    <row r="42" spans="1:10" x14ac:dyDescent="0.25">
      <c r="A42" s="88"/>
      <c r="B42" s="91" t="s">
        <v>398</v>
      </c>
      <c r="C42" s="88" t="s">
        <v>22</v>
      </c>
      <c r="D42" s="178"/>
      <c r="E42" s="179"/>
      <c r="F42" s="178"/>
      <c r="G42" s="179"/>
      <c r="H42" s="178"/>
      <c r="I42" s="179"/>
      <c r="J42" s="97" t="str">
        <f t="shared" si="1"/>
        <v>-</v>
      </c>
    </row>
    <row r="43" spans="1:10" ht="31.5" customHeight="1" x14ac:dyDescent="0.25">
      <c r="A43" s="88" t="s">
        <v>29</v>
      </c>
      <c r="B43" s="90" t="s">
        <v>165</v>
      </c>
      <c r="C43" s="88" t="s">
        <v>22</v>
      </c>
      <c r="D43" s="178"/>
      <c r="E43" s="179"/>
      <c r="F43" s="178"/>
      <c r="G43" s="179"/>
      <c r="H43" s="178"/>
      <c r="I43" s="179"/>
      <c r="J43" s="97" t="str">
        <f t="shared" si="1"/>
        <v>-</v>
      </c>
    </row>
    <row r="44" spans="1:10" x14ac:dyDescent="0.25">
      <c r="A44" s="88" t="s">
        <v>31</v>
      </c>
      <c r="B44" s="98" t="s">
        <v>399</v>
      </c>
      <c r="C44" s="88" t="s">
        <v>22</v>
      </c>
      <c r="D44" s="180">
        <f>ROUND(SUM(D45:D48),2)</f>
        <v>0</v>
      </c>
      <c r="E44" s="181"/>
      <c r="F44" s="180">
        <f>ROUND(SUM(F45:F48),2)</f>
        <v>0</v>
      </c>
      <c r="G44" s="181"/>
      <c r="H44" s="180">
        <f>ROUND(H45+I46+H47+H48,2)</f>
        <v>0</v>
      </c>
      <c r="I44" s="181"/>
      <c r="J44" s="97" t="str">
        <f t="shared" si="1"/>
        <v>-</v>
      </c>
    </row>
    <row r="45" spans="1:10" x14ac:dyDescent="0.25">
      <c r="A45" s="88"/>
      <c r="B45" s="99" t="s">
        <v>400</v>
      </c>
      <c r="C45" s="88" t="s">
        <v>22</v>
      </c>
      <c r="D45" s="178"/>
      <c r="E45" s="179"/>
      <c r="F45" s="178"/>
      <c r="G45" s="179"/>
      <c r="H45" s="178"/>
      <c r="I45" s="179"/>
      <c r="J45" s="97" t="str">
        <f t="shared" si="1"/>
        <v>-</v>
      </c>
    </row>
    <row r="46" spans="1:10" ht="15.75" customHeight="1" x14ac:dyDescent="0.25">
      <c r="A46" s="88"/>
      <c r="B46" s="91" t="s">
        <v>401</v>
      </c>
      <c r="C46" s="88" t="s">
        <v>22</v>
      </c>
      <c r="D46" s="178"/>
      <c r="E46" s="179"/>
      <c r="F46" s="178"/>
      <c r="G46" s="179"/>
      <c r="H46" s="100">
        <v>2.2499999999999999E-2</v>
      </c>
      <c r="I46" s="101">
        <f>ROUND(H45*$H$46,2)</f>
        <v>0</v>
      </c>
      <c r="J46" s="97" t="str">
        <f>IF($H$56&gt;0,I46/$H$56,"-")</f>
        <v>-</v>
      </c>
    </row>
    <row r="47" spans="1:10" x14ac:dyDescent="0.25">
      <c r="A47" s="88"/>
      <c r="B47" s="91" t="s">
        <v>402</v>
      </c>
      <c r="C47" s="88" t="s">
        <v>22</v>
      </c>
      <c r="D47" s="178"/>
      <c r="E47" s="179"/>
      <c r="F47" s="178"/>
      <c r="G47" s="179"/>
      <c r="H47" s="178"/>
      <c r="I47" s="179"/>
      <c r="J47" s="97" t="str">
        <f t="shared" si="1"/>
        <v>-</v>
      </c>
    </row>
    <row r="48" spans="1:10" x14ac:dyDescent="0.25">
      <c r="A48" s="88"/>
      <c r="B48" s="99" t="s">
        <v>403</v>
      </c>
      <c r="C48" s="88" t="s">
        <v>22</v>
      </c>
      <c r="D48" s="178"/>
      <c r="E48" s="179"/>
      <c r="F48" s="178"/>
      <c r="G48" s="179"/>
      <c r="H48" s="178"/>
      <c r="I48" s="179"/>
      <c r="J48" s="97" t="str">
        <f t="shared" si="1"/>
        <v>-</v>
      </c>
    </row>
    <row r="49" spans="1:13" x14ac:dyDescent="0.25">
      <c r="A49" s="88" t="s">
        <v>32</v>
      </c>
      <c r="B49" s="98" t="s">
        <v>33</v>
      </c>
      <c r="C49" s="88" t="s">
        <v>22</v>
      </c>
      <c r="D49" s="178"/>
      <c r="E49" s="179"/>
      <c r="F49" s="178"/>
      <c r="G49" s="179"/>
      <c r="H49" s="178"/>
      <c r="I49" s="179"/>
      <c r="J49" s="97" t="str">
        <f t="shared" si="1"/>
        <v>-</v>
      </c>
    </row>
    <row r="50" spans="1:13" x14ac:dyDescent="0.25">
      <c r="A50" s="88">
        <v>3</v>
      </c>
      <c r="B50" s="90" t="s">
        <v>139</v>
      </c>
      <c r="C50" s="88" t="s">
        <v>22</v>
      </c>
      <c r="D50" s="176">
        <f>ROUND(D22+D29+D37+D43+D44,2)</f>
        <v>0</v>
      </c>
      <c r="E50" s="177"/>
      <c r="F50" s="176">
        <f>ROUND(F22+F29+F37+F43+F44,2)</f>
        <v>0</v>
      </c>
      <c r="G50" s="177"/>
      <c r="H50" s="176">
        <f>ROUND(H22+H29+H37+H43+H44,2)</f>
        <v>0</v>
      </c>
      <c r="I50" s="177"/>
      <c r="J50" s="97" t="str">
        <f t="shared" si="1"/>
        <v>-</v>
      </c>
    </row>
    <row r="51" spans="1:13" x14ac:dyDescent="0.25">
      <c r="A51" s="88">
        <v>4</v>
      </c>
      <c r="B51" s="90" t="s">
        <v>138</v>
      </c>
      <c r="C51" s="88" t="s">
        <v>22</v>
      </c>
      <c r="D51" s="176">
        <f>ROUND(D50+D49,2)</f>
        <v>0</v>
      </c>
      <c r="E51" s="177"/>
      <c r="F51" s="176">
        <f>ROUND(F50+F49,2)</f>
        <v>0</v>
      </c>
      <c r="G51" s="177"/>
      <c r="H51" s="176">
        <f>ROUND(H50+H49,2)</f>
        <v>0</v>
      </c>
      <c r="I51" s="177"/>
      <c r="J51" s="97" t="str">
        <f t="shared" si="1"/>
        <v>-</v>
      </c>
    </row>
    <row r="52" spans="1:13" x14ac:dyDescent="0.25">
      <c r="A52" s="88">
        <v>5</v>
      </c>
      <c r="B52" s="102" t="s">
        <v>34</v>
      </c>
      <c r="C52" s="88" t="s">
        <v>404</v>
      </c>
      <c r="D52" s="112"/>
      <c r="E52" s="103"/>
      <c r="F52" s="97" t="str">
        <f>IF(AND(F51&gt;0,G52&lt;&gt;0), G52/F51, "-")</f>
        <v>-</v>
      </c>
      <c r="G52" s="103"/>
      <c r="H52" s="104"/>
      <c r="I52" s="101">
        <f>ROUND(H51*$H$52,2)</f>
        <v>0</v>
      </c>
      <c r="J52" s="97" t="str">
        <f>IF($H$56&gt;0,I52/$H$56,"-")</f>
        <v>-</v>
      </c>
    </row>
    <row r="53" spans="1:13" x14ac:dyDescent="0.25">
      <c r="A53" s="88">
        <v>6</v>
      </c>
      <c r="B53" s="102" t="s">
        <v>222</v>
      </c>
      <c r="C53" s="88" t="s">
        <v>404</v>
      </c>
      <c r="D53" s="112"/>
      <c r="E53" s="103"/>
      <c r="F53" s="97" t="str">
        <f>IF(AND(F51&gt;0,G53&lt;&gt;0), G53/F51, "-")</f>
        <v>-</v>
      </c>
      <c r="G53" s="103"/>
      <c r="H53" s="104"/>
      <c r="I53" s="101">
        <f>ROUND(H51*$H$53,2)</f>
        <v>0</v>
      </c>
      <c r="J53" s="97" t="str">
        <f>IF($H$56&gt;0,I53/$H$56,"-")</f>
        <v>-</v>
      </c>
    </row>
    <row r="54" spans="1:13" x14ac:dyDescent="0.25">
      <c r="A54" s="88">
        <v>7</v>
      </c>
      <c r="B54" s="102" t="s">
        <v>223</v>
      </c>
      <c r="C54" s="88" t="s">
        <v>404</v>
      </c>
      <c r="D54" s="112"/>
      <c r="E54" s="103"/>
      <c r="F54" s="97" t="str">
        <f>IF(AND(F50&gt;0, G54&lt;&gt;0),G54/F50, "-")</f>
        <v>-</v>
      </c>
      <c r="G54" s="103"/>
      <c r="H54" s="104"/>
      <c r="I54" s="101">
        <f>ROUND(H50*$H$54,2)</f>
        <v>0</v>
      </c>
      <c r="J54" s="97" t="str">
        <f>IF($H$56&gt;0,I54/$H$56,"-")</f>
        <v>-</v>
      </c>
      <c r="M54" s="105"/>
    </row>
    <row r="55" spans="1:13" ht="31.5" customHeight="1" x14ac:dyDescent="0.25">
      <c r="A55" s="88">
        <v>8</v>
      </c>
      <c r="B55" s="90" t="s">
        <v>35</v>
      </c>
      <c r="C55" s="88" t="s">
        <v>22</v>
      </c>
      <c r="D55" s="178"/>
      <c r="E55" s="179"/>
      <c r="F55" s="178"/>
      <c r="G55" s="179"/>
      <c r="H55" s="178"/>
      <c r="I55" s="179"/>
      <c r="J55" s="97" t="str">
        <f t="shared" si="1"/>
        <v>-</v>
      </c>
    </row>
    <row r="56" spans="1:13" x14ac:dyDescent="0.25">
      <c r="A56" s="88">
        <v>9</v>
      </c>
      <c r="B56" s="90" t="s">
        <v>171</v>
      </c>
      <c r="C56" s="88" t="s">
        <v>22</v>
      </c>
      <c r="D56" s="176">
        <f t="shared" ref="D56" si="2">ROUND(D51+E52+E53+E54+D55,2)</f>
        <v>0</v>
      </c>
      <c r="E56" s="177"/>
      <c r="F56" s="176">
        <f t="shared" ref="F56" si="3">ROUND(F51+G52+G53+G54+F55,2)</f>
        <v>0</v>
      </c>
      <c r="G56" s="177"/>
      <c r="H56" s="176">
        <f>ROUND(H51+I52+I53+I54+H55,2)</f>
        <v>0</v>
      </c>
      <c r="I56" s="177"/>
      <c r="J56" s="97" t="str">
        <f t="shared" si="1"/>
        <v>-</v>
      </c>
    </row>
    <row r="57" spans="1:13" x14ac:dyDescent="0.25">
      <c r="A57" s="88">
        <v>10</v>
      </c>
      <c r="B57" s="90" t="s">
        <v>36</v>
      </c>
      <c r="C57" s="88" t="s">
        <v>145</v>
      </c>
      <c r="D57" s="176">
        <f>D10</f>
        <v>0</v>
      </c>
      <c r="E57" s="177"/>
      <c r="F57" s="176">
        <f>F10</f>
        <v>0</v>
      </c>
      <c r="G57" s="177"/>
      <c r="H57" s="176">
        <f>H10</f>
        <v>0</v>
      </c>
      <c r="I57" s="177"/>
      <c r="J57" s="88" t="s">
        <v>7</v>
      </c>
    </row>
    <row r="58" spans="1:13" x14ac:dyDescent="0.25">
      <c r="A58" s="88">
        <v>11</v>
      </c>
      <c r="B58" s="98" t="s">
        <v>134</v>
      </c>
      <c r="C58" s="88" t="s">
        <v>174</v>
      </c>
      <c r="D58" s="176" t="str">
        <f>IF(D57&gt;0,ROUND(D56/D57/1000,2),"-")</f>
        <v>-</v>
      </c>
      <c r="E58" s="177"/>
      <c r="F58" s="176" t="str">
        <f>IF(F57&gt;0,ROUND(F56/F57/1000,2),"-")</f>
        <v>-</v>
      </c>
      <c r="G58" s="177"/>
      <c r="H58" s="176" t="str">
        <f>IF(H57&gt;0,ROUND(H56/H57/1000,2),"-")</f>
        <v>-</v>
      </c>
      <c r="I58" s="177"/>
      <c r="J58" s="88" t="s">
        <v>7</v>
      </c>
    </row>
    <row r="61" spans="1:13" ht="34.5" customHeight="1" x14ac:dyDescent="0.25">
      <c r="A61" s="175" t="s">
        <v>405</v>
      </c>
      <c r="B61" s="175"/>
      <c r="C61" s="175"/>
      <c r="D61" s="175"/>
      <c r="E61" s="175"/>
      <c r="F61" s="175"/>
      <c r="G61" s="175"/>
      <c r="H61" s="175"/>
      <c r="I61" s="175"/>
      <c r="J61" s="175"/>
    </row>
    <row r="62" spans="1:13" ht="36.75" customHeight="1" x14ac:dyDescent="0.25">
      <c r="A62" s="175" t="s">
        <v>406</v>
      </c>
      <c r="B62" s="175"/>
      <c r="C62" s="175"/>
      <c r="D62" s="175"/>
      <c r="E62" s="175"/>
      <c r="F62" s="175"/>
      <c r="G62" s="175"/>
      <c r="H62" s="175"/>
      <c r="I62" s="175"/>
      <c r="J62" s="175"/>
    </row>
    <row r="63" spans="1:13" ht="35.25" customHeight="1" x14ac:dyDescent="0.25">
      <c r="A63" s="175" t="s">
        <v>407</v>
      </c>
      <c r="B63" s="175"/>
      <c r="C63" s="175"/>
      <c r="D63" s="175"/>
      <c r="E63" s="175"/>
      <c r="F63" s="175"/>
      <c r="G63" s="175"/>
      <c r="H63" s="175"/>
      <c r="I63" s="175"/>
      <c r="J63" s="175"/>
    </row>
  </sheetData>
  <sheetProtection algorithmName="SHA-512" hashValue="jOtD6vw1TanHBS0MXokRTOB9bzi4Tt1SdcTaIuuDix0CST9IZgrEVPLI+3nGYSIpGZZyuKI8oIWaZksuSCChpA==" saltValue="AEpajFE/sh+hvA+wMjP5FA==" spinCount="100000" sheet="1" objects="1" scenarios="1"/>
  <mergeCells count="132">
    <mergeCell ref="D9:E9"/>
    <mergeCell ref="F9:G9"/>
    <mergeCell ref="H9:I9"/>
    <mergeCell ref="D10:E10"/>
    <mergeCell ref="F10:G10"/>
    <mergeCell ref="H10:I10"/>
    <mergeCell ref="A1:J1"/>
    <mergeCell ref="A4:J4"/>
    <mergeCell ref="A5:J5"/>
    <mergeCell ref="A6:J6"/>
    <mergeCell ref="D8:E8"/>
    <mergeCell ref="F8:G8"/>
    <mergeCell ref="H8:I8"/>
    <mergeCell ref="D19:E19"/>
    <mergeCell ref="F19:G19"/>
    <mergeCell ref="H19:I19"/>
    <mergeCell ref="D20:E20"/>
    <mergeCell ref="F20:G20"/>
    <mergeCell ref="H20:I20"/>
    <mergeCell ref="D11:E11"/>
    <mergeCell ref="F11:G11"/>
    <mergeCell ref="H11:I11"/>
    <mergeCell ref="D12:E12"/>
    <mergeCell ref="F12:G12"/>
    <mergeCell ref="H12:I12"/>
    <mergeCell ref="D23:E23"/>
    <mergeCell ref="F23:G23"/>
    <mergeCell ref="H23:I23"/>
    <mergeCell ref="D24:E24"/>
    <mergeCell ref="F24:G24"/>
    <mergeCell ref="H24:I24"/>
    <mergeCell ref="D21:E21"/>
    <mergeCell ref="F21:G21"/>
    <mergeCell ref="H21:I21"/>
    <mergeCell ref="D22:E22"/>
    <mergeCell ref="F22:G22"/>
    <mergeCell ref="H22:I22"/>
    <mergeCell ref="D27:E27"/>
    <mergeCell ref="F27:G27"/>
    <mergeCell ref="H27:I27"/>
    <mergeCell ref="D28:E28"/>
    <mergeCell ref="F28:G28"/>
    <mergeCell ref="H28:I28"/>
    <mergeCell ref="D25:E25"/>
    <mergeCell ref="F25:G25"/>
    <mergeCell ref="H25:I25"/>
    <mergeCell ref="D26:E26"/>
    <mergeCell ref="F26:G26"/>
    <mergeCell ref="H26:I26"/>
    <mergeCell ref="D31:E31"/>
    <mergeCell ref="F31:G31"/>
    <mergeCell ref="H31:I31"/>
    <mergeCell ref="D32:E32"/>
    <mergeCell ref="F32:G32"/>
    <mergeCell ref="H32:I32"/>
    <mergeCell ref="D29:E29"/>
    <mergeCell ref="F29:G29"/>
    <mergeCell ref="H29:I29"/>
    <mergeCell ref="D30:E30"/>
    <mergeCell ref="F30:G30"/>
    <mergeCell ref="H30:I30"/>
    <mergeCell ref="D35:E35"/>
    <mergeCell ref="F35:G35"/>
    <mergeCell ref="H35:I35"/>
    <mergeCell ref="D36:E36"/>
    <mergeCell ref="F36:G36"/>
    <mergeCell ref="H36:I36"/>
    <mergeCell ref="D33:E33"/>
    <mergeCell ref="F33:G33"/>
    <mergeCell ref="H33:I33"/>
    <mergeCell ref="D34:E34"/>
    <mergeCell ref="F34:G34"/>
    <mergeCell ref="H34:I34"/>
    <mergeCell ref="D39:E39"/>
    <mergeCell ref="F39:G39"/>
    <mergeCell ref="H39:I39"/>
    <mergeCell ref="D40:E40"/>
    <mergeCell ref="F40:G40"/>
    <mergeCell ref="H40:I40"/>
    <mergeCell ref="D37:E37"/>
    <mergeCell ref="F37:G37"/>
    <mergeCell ref="H37:I37"/>
    <mergeCell ref="D38:E38"/>
    <mergeCell ref="F38:G38"/>
    <mergeCell ref="H38:I38"/>
    <mergeCell ref="D43:E43"/>
    <mergeCell ref="F43:G43"/>
    <mergeCell ref="H43:I43"/>
    <mergeCell ref="D44:E44"/>
    <mergeCell ref="F44:G44"/>
    <mergeCell ref="H44:I44"/>
    <mergeCell ref="D41:E41"/>
    <mergeCell ref="F41:G41"/>
    <mergeCell ref="H41:I41"/>
    <mergeCell ref="D42:E42"/>
    <mergeCell ref="F42:G42"/>
    <mergeCell ref="H42:I42"/>
    <mergeCell ref="D48:E48"/>
    <mergeCell ref="F48:G48"/>
    <mergeCell ref="H48:I48"/>
    <mergeCell ref="D49:E49"/>
    <mergeCell ref="F49:G49"/>
    <mergeCell ref="H49:I49"/>
    <mergeCell ref="D45:E45"/>
    <mergeCell ref="F45:G45"/>
    <mergeCell ref="H45:I45"/>
    <mergeCell ref="D46:E46"/>
    <mergeCell ref="F46:G46"/>
    <mergeCell ref="D47:E47"/>
    <mergeCell ref="F47:G47"/>
    <mergeCell ref="H47:I47"/>
    <mergeCell ref="D55:E55"/>
    <mergeCell ref="F55:G55"/>
    <mergeCell ref="H55:I55"/>
    <mergeCell ref="D56:E56"/>
    <mergeCell ref="F56:G56"/>
    <mergeCell ref="H56:I56"/>
    <mergeCell ref="D50:E50"/>
    <mergeCell ref="F50:G50"/>
    <mergeCell ref="H50:I50"/>
    <mergeCell ref="D51:E51"/>
    <mergeCell ref="F51:G51"/>
    <mergeCell ref="H51:I51"/>
    <mergeCell ref="A61:J61"/>
    <mergeCell ref="A62:J62"/>
    <mergeCell ref="A63:J63"/>
    <mergeCell ref="D57:E57"/>
    <mergeCell ref="F57:G57"/>
    <mergeCell ref="H57:I57"/>
    <mergeCell ref="D58:E58"/>
    <mergeCell ref="F58:G58"/>
    <mergeCell ref="H58:I58"/>
  </mergeCells>
  <dataValidations count="4">
    <dataValidation allowBlank="1" showInputMessage="1" showErrorMessage="1" prompt="Valoare calculata automat" sqref="D13:D16 F16 H16" xr:uid="{CA16DD3E-7FF2-42E2-946E-F9B597F0DAC9}"/>
    <dataValidation errorStyle="warning" allowBlank="1" showInputMessage="1" showErrorMessage="1" error="Valoarea Maxima a Fondului de Solidaritate este de 1% !" prompt="Introdceti nivelul fondului de solidaritate propus (%)_x000a_" sqref="H54" xr:uid="{954B41F1-AF83-4A04-8A0F-C5B3F799AEAE}"/>
    <dataValidation allowBlank="1" showInputMessage="1" showErrorMessage="1" prompt="Introduceti cota de dezvoltare propusa (%)_x000a__x000a_" sqref="H53" xr:uid="{5D45D87C-505A-47BC-8EB2-6593CA16B0CF}"/>
    <dataValidation allowBlank="1" showInputMessage="1" showErrorMessage="1" prompt="introduceti cota de profit propusa (%)_x000a__x000a_" sqref="H52" xr:uid="{EECD9EAA-CFA7-421E-87C0-81F9B5EF2C22}"/>
  </dataValidations>
  <hyperlinks>
    <hyperlink ref="A1" location="Instructiuni!A1" display="Inainte de completarea datelor, vă rugăm să citiți instructiunile si recomandarile privind metodologia de completare a datelor disponibile aici" xr:uid="{546A4094-E08C-465A-82E5-40C294A86BEE}"/>
    <hyperlink ref="A1:J1" location="'Instructiuni FF 3a'!A1" display="Inainte de completarea datelor, vă rugăm să citiți instructiunile de utilizare și completare disponibile aici" xr:uid="{686B270B-55A9-4BB7-9C0A-8A19E0B8B9F0}"/>
  </hyperlinks>
  <pageMargins left="0.7" right="0.7" top="0.75" bottom="0.75" header="0.3" footer="0.3"/>
  <pageSetup paperSize="9" scale="54" orientation="portrait" r:id="rId1"/>
  <rowBreaks count="1" manualBreakCount="1">
    <brk id="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BE73-632E-411A-BE41-16F6EE8F5BF9}">
  <dimension ref="A1:L59"/>
  <sheetViews>
    <sheetView zoomScaleNormal="100" workbookViewId="0">
      <selection sqref="A1:J1"/>
    </sheetView>
  </sheetViews>
  <sheetFormatPr defaultRowHeight="15" x14ac:dyDescent="0.25"/>
  <cols>
    <col min="2" max="2" width="58.7109375" style="58" customWidth="1"/>
    <col min="3" max="3" width="13.5703125" customWidth="1"/>
    <col min="4" max="4" width="8.7109375" customWidth="1"/>
    <col min="5" max="5" width="14.5703125" customWidth="1"/>
    <col min="6" max="6" width="9.42578125" customWidth="1"/>
    <col min="7" max="7" width="12.28515625" customWidth="1"/>
    <col min="8" max="8" width="9.7109375" customWidth="1"/>
    <col min="9" max="9" width="13.85546875" customWidth="1"/>
    <col min="10" max="10" width="12.7109375" customWidth="1"/>
  </cols>
  <sheetData>
    <row r="1" spans="1:12" x14ac:dyDescent="0.25">
      <c r="A1" s="117" t="s">
        <v>141</v>
      </c>
      <c r="B1" s="117"/>
      <c r="C1" s="117"/>
      <c r="D1" s="117"/>
      <c r="E1" s="117"/>
      <c r="F1" s="117"/>
      <c r="G1" s="117"/>
      <c r="H1" s="117"/>
      <c r="I1" s="117"/>
      <c r="J1" s="117"/>
    </row>
    <row r="2" spans="1:12" ht="15.75" x14ac:dyDescent="0.25">
      <c r="A2" s="50" t="s">
        <v>490</v>
      </c>
    </row>
    <row r="3" spans="1:12" x14ac:dyDescent="0.25">
      <c r="B3" s="53"/>
      <c r="C3" s="53"/>
      <c r="D3" s="53"/>
      <c r="E3" s="53"/>
      <c r="F3" s="53"/>
      <c r="G3" s="53"/>
      <c r="H3" s="53"/>
      <c r="I3" s="53"/>
      <c r="J3" s="53"/>
    </row>
    <row r="4" spans="1:12" ht="15.75" x14ac:dyDescent="0.25">
      <c r="A4" s="123" t="s">
        <v>1</v>
      </c>
      <c r="B4" s="123"/>
      <c r="C4" s="123"/>
      <c r="D4" s="123"/>
      <c r="E4" s="123"/>
      <c r="F4" s="123"/>
      <c r="G4" s="123"/>
      <c r="H4" s="123"/>
      <c r="I4" s="123"/>
      <c r="J4" s="123"/>
    </row>
    <row r="5" spans="1:12" ht="15.75" x14ac:dyDescent="0.25">
      <c r="A5" s="123" t="s">
        <v>491</v>
      </c>
      <c r="B5" s="123"/>
      <c r="C5" s="123"/>
      <c r="D5" s="123"/>
      <c r="E5" s="123"/>
      <c r="F5" s="123"/>
      <c r="G5" s="123"/>
      <c r="H5" s="123"/>
      <c r="I5" s="123"/>
      <c r="J5" s="123"/>
      <c r="L5" s="48"/>
    </row>
    <row r="6" spans="1:12" ht="15.75" x14ac:dyDescent="0.25">
      <c r="A6" s="172" t="s">
        <v>143</v>
      </c>
      <c r="B6" s="172"/>
      <c r="C6" s="172"/>
      <c r="D6" s="172"/>
      <c r="E6" s="172"/>
      <c r="F6" s="172"/>
      <c r="G6" s="172"/>
      <c r="H6" s="172"/>
      <c r="I6" s="172"/>
      <c r="J6" s="172"/>
      <c r="L6" s="78"/>
    </row>
    <row r="7" spans="1:12" x14ac:dyDescent="0.25">
      <c r="D7" s="51"/>
      <c r="E7" s="51"/>
      <c r="F7" s="51"/>
      <c r="G7" s="51"/>
    </row>
    <row r="8" spans="1:12" ht="48" customHeight="1" x14ac:dyDescent="0.25">
      <c r="A8" s="3" t="s">
        <v>62</v>
      </c>
      <c r="B8" s="106" t="s">
        <v>3</v>
      </c>
      <c r="C8" s="3" t="s">
        <v>4</v>
      </c>
      <c r="D8" s="133" t="s">
        <v>196</v>
      </c>
      <c r="E8" s="133"/>
      <c r="F8" s="195" t="s">
        <v>492</v>
      </c>
      <c r="G8" s="195"/>
      <c r="H8" s="133" t="s">
        <v>493</v>
      </c>
      <c r="I8" s="133"/>
      <c r="J8" s="3" t="s">
        <v>494</v>
      </c>
    </row>
    <row r="9" spans="1:12" ht="15.75" x14ac:dyDescent="0.25">
      <c r="A9" s="3" t="s">
        <v>5</v>
      </c>
      <c r="B9" s="4" t="s">
        <v>9</v>
      </c>
      <c r="C9" s="3" t="s">
        <v>145</v>
      </c>
      <c r="D9" s="190">
        <f>ROUND(SUM(D10:D11),2)</f>
        <v>0</v>
      </c>
      <c r="E9" s="190"/>
      <c r="F9" s="190">
        <f t="shared" ref="F9:H9" si="0">ROUND(SUM(F10:F11),2)</f>
        <v>0</v>
      </c>
      <c r="G9" s="190"/>
      <c r="H9" s="190">
        <f t="shared" si="0"/>
        <v>0</v>
      </c>
      <c r="I9" s="190"/>
      <c r="J9" s="3" t="s">
        <v>7</v>
      </c>
    </row>
    <row r="10" spans="1:12" ht="15.75" x14ac:dyDescent="0.25">
      <c r="A10" s="3" t="s">
        <v>146</v>
      </c>
      <c r="B10" s="107" t="s">
        <v>322</v>
      </c>
      <c r="C10" s="3"/>
      <c r="D10" s="193"/>
      <c r="E10" s="193"/>
      <c r="F10" s="193"/>
      <c r="G10" s="193"/>
      <c r="H10" s="194"/>
      <c r="I10" s="194"/>
      <c r="J10" s="3" t="s">
        <v>7</v>
      </c>
    </row>
    <row r="11" spans="1:12" ht="15.75" x14ac:dyDescent="0.25">
      <c r="A11" s="3" t="s">
        <v>147</v>
      </c>
      <c r="B11" s="108" t="s">
        <v>323</v>
      </c>
      <c r="C11" s="3"/>
      <c r="D11" s="193"/>
      <c r="E11" s="193"/>
      <c r="F11" s="193"/>
      <c r="G11" s="193"/>
      <c r="H11" s="194"/>
      <c r="I11" s="194"/>
      <c r="J11" s="3" t="s">
        <v>7</v>
      </c>
    </row>
    <row r="12" spans="1:12" ht="15.75" x14ac:dyDescent="0.25">
      <c r="A12" s="3" t="s">
        <v>8</v>
      </c>
      <c r="B12" s="4" t="s">
        <v>149</v>
      </c>
      <c r="C12" s="3" t="s">
        <v>145</v>
      </c>
      <c r="D12" s="190">
        <f>ROUND(SUM(D13:D14),2)</f>
        <v>0</v>
      </c>
      <c r="E12" s="190"/>
      <c r="F12" s="190">
        <f t="shared" ref="F12:H12" si="1">ROUND(SUM(F13:F14),2)</f>
        <v>0</v>
      </c>
      <c r="G12" s="190"/>
      <c r="H12" s="190">
        <f t="shared" si="1"/>
        <v>0</v>
      </c>
      <c r="I12" s="190"/>
      <c r="J12" s="3" t="s">
        <v>7</v>
      </c>
    </row>
    <row r="13" spans="1:12" ht="15.75" x14ac:dyDescent="0.25">
      <c r="A13" s="3" t="s">
        <v>10</v>
      </c>
      <c r="B13" s="107" t="s">
        <v>200</v>
      </c>
      <c r="C13" s="3"/>
      <c r="D13" s="193"/>
      <c r="E13" s="193"/>
      <c r="F13" s="193"/>
      <c r="G13" s="193"/>
      <c r="H13" s="194"/>
      <c r="I13" s="194"/>
      <c r="J13" s="3" t="s">
        <v>7</v>
      </c>
    </row>
    <row r="14" spans="1:12" ht="15.75" x14ac:dyDescent="0.25">
      <c r="A14" s="3" t="s">
        <v>11</v>
      </c>
      <c r="B14" s="108" t="s">
        <v>324</v>
      </c>
      <c r="C14" s="3"/>
      <c r="D14" s="193"/>
      <c r="E14" s="193"/>
      <c r="F14" s="193"/>
      <c r="G14" s="193"/>
      <c r="H14" s="194"/>
      <c r="I14" s="194"/>
      <c r="J14" s="3" t="s">
        <v>7</v>
      </c>
    </row>
    <row r="15" spans="1:12" ht="15.75" x14ac:dyDescent="0.25">
      <c r="A15" s="3" t="s">
        <v>12</v>
      </c>
      <c r="B15" s="4" t="s">
        <v>16</v>
      </c>
      <c r="C15" s="3" t="s">
        <v>17</v>
      </c>
      <c r="D15" s="193"/>
      <c r="E15" s="193"/>
      <c r="F15" s="193"/>
      <c r="G15" s="193"/>
      <c r="H15" s="194"/>
      <c r="I15" s="194"/>
      <c r="J15" s="3" t="s">
        <v>7</v>
      </c>
    </row>
    <row r="16" spans="1:12" ht="15.75" x14ac:dyDescent="0.25">
      <c r="A16" s="3" t="s">
        <v>15</v>
      </c>
      <c r="B16" s="4" t="s">
        <v>38</v>
      </c>
      <c r="C16" s="3" t="s">
        <v>19</v>
      </c>
      <c r="D16" s="193"/>
      <c r="E16" s="193"/>
      <c r="F16" s="193"/>
      <c r="G16" s="193"/>
      <c r="H16" s="194"/>
      <c r="I16" s="194"/>
      <c r="J16" s="3" t="s">
        <v>7</v>
      </c>
    </row>
    <row r="17" spans="1:10" ht="15.75" x14ac:dyDescent="0.25">
      <c r="A17" s="3" t="s">
        <v>18</v>
      </c>
      <c r="B17" s="4" t="s">
        <v>21</v>
      </c>
      <c r="C17" s="3" t="s">
        <v>22</v>
      </c>
      <c r="D17" s="193"/>
      <c r="E17" s="193"/>
      <c r="F17" s="193"/>
      <c r="G17" s="193"/>
      <c r="H17" s="194"/>
      <c r="I17" s="194"/>
      <c r="J17" s="3" t="s">
        <v>7</v>
      </c>
    </row>
    <row r="18" spans="1:10" ht="15.75" x14ac:dyDescent="0.25">
      <c r="A18" s="3">
        <v>1</v>
      </c>
      <c r="B18" s="4" t="s">
        <v>23</v>
      </c>
      <c r="C18" s="3" t="s">
        <v>22</v>
      </c>
      <c r="D18" s="190">
        <f>ROUND(SUM(D19:D22),2)</f>
        <v>0</v>
      </c>
      <c r="E18" s="190"/>
      <c r="F18" s="190">
        <f>ROUND(SUM(F19:F22),2)</f>
        <v>0</v>
      </c>
      <c r="G18" s="190"/>
      <c r="H18" s="190">
        <f>ROUND(SUM(H19:H22),2)</f>
        <v>0</v>
      </c>
      <c r="I18" s="190"/>
      <c r="J18" s="12" t="str">
        <f>IF($H$51&gt;0,H18/$H$51, "-")</f>
        <v>-</v>
      </c>
    </row>
    <row r="19" spans="1:10" ht="15.75" x14ac:dyDescent="0.25">
      <c r="A19" s="3"/>
      <c r="B19" s="107" t="s">
        <v>325</v>
      </c>
      <c r="C19" s="3" t="s">
        <v>22</v>
      </c>
      <c r="D19" s="193"/>
      <c r="E19" s="193"/>
      <c r="F19" s="193"/>
      <c r="G19" s="193"/>
      <c r="H19" s="193"/>
      <c r="I19" s="193"/>
      <c r="J19" s="12" t="str">
        <f t="shared" ref="J19:J51" si="2">IF($H$51&gt;0,H19/$H$51, "-")</f>
        <v>-</v>
      </c>
    </row>
    <row r="20" spans="1:10" ht="15.75" x14ac:dyDescent="0.25">
      <c r="A20" s="3"/>
      <c r="B20" s="108" t="s">
        <v>326</v>
      </c>
      <c r="C20" s="3" t="s">
        <v>22</v>
      </c>
      <c r="D20" s="193"/>
      <c r="E20" s="193"/>
      <c r="F20" s="193"/>
      <c r="G20" s="193"/>
      <c r="H20" s="193"/>
      <c r="I20" s="193"/>
      <c r="J20" s="12" t="str">
        <f t="shared" si="2"/>
        <v>-</v>
      </c>
    </row>
    <row r="21" spans="1:10" ht="32.25" customHeight="1" x14ac:dyDescent="0.25">
      <c r="A21" s="3"/>
      <c r="B21" s="108" t="s">
        <v>154</v>
      </c>
      <c r="C21" s="3" t="s">
        <v>22</v>
      </c>
      <c r="D21" s="193"/>
      <c r="E21" s="193"/>
      <c r="F21" s="193"/>
      <c r="G21" s="193"/>
      <c r="H21" s="193"/>
      <c r="I21" s="193"/>
      <c r="J21" s="12" t="str">
        <f t="shared" si="2"/>
        <v>-</v>
      </c>
    </row>
    <row r="22" spans="1:10" ht="15.75" x14ac:dyDescent="0.25">
      <c r="A22" s="3"/>
      <c r="B22" s="108" t="s">
        <v>155</v>
      </c>
      <c r="C22" s="3" t="s">
        <v>22</v>
      </c>
      <c r="D22" s="193"/>
      <c r="E22" s="193"/>
      <c r="F22" s="193"/>
      <c r="G22" s="193"/>
      <c r="H22" s="193"/>
      <c r="I22" s="193"/>
      <c r="J22" s="12" t="str">
        <f t="shared" si="2"/>
        <v>-</v>
      </c>
    </row>
    <row r="23" spans="1:10" ht="15.75" x14ac:dyDescent="0.25">
      <c r="A23" s="3">
        <v>2</v>
      </c>
      <c r="B23" s="4" t="s">
        <v>24</v>
      </c>
      <c r="C23" s="3" t="s">
        <v>22</v>
      </c>
      <c r="D23" s="190">
        <f>ROUND(SUM(D24,D32,D38,D39,D44),2)</f>
        <v>0</v>
      </c>
      <c r="E23" s="190"/>
      <c r="F23" s="190">
        <f>ROUND(SUM(F24,F32,F38,F39,F44),2)</f>
        <v>0</v>
      </c>
      <c r="G23" s="190"/>
      <c r="H23" s="190">
        <f>ROUND(SUM(H24,H32,H38,H39,H44),2)</f>
        <v>0</v>
      </c>
      <c r="I23" s="190"/>
      <c r="J23" s="12" t="str">
        <f t="shared" si="2"/>
        <v>-</v>
      </c>
    </row>
    <row r="24" spans="1:10" ht="15.75" x14ac:dyDescent="0.25">
      <c r="A24" s="3" t="s">
        <v>25</v>
      </c>
      <c r="B24" s="4" t="s">
        <v>26</v>
      </c>
      <c r="C24" s="3" t="s">
        <v>22</v>
      </c>
      <c r="D24" s="190">
        <f>ROUND(SUM(D25:D31),2)</f>
        <v>0</v>
      </c>
      <c r="E24" s="190"/>
      <c r="F24" s="190">
        <f>ROUND(SUM(F25:F31),2)</f>
        <v>0</v>
      </c>
      <c r="G24" s="190"/>
      <c r="H24" s="190">
        <f>ROUND(SUM(H25:H31),2)</f>
        <v>0</v>
      </c>
      <c r="I24" s="190"/>
      <c r="J24" s="12" t="str">
        <f t="shared" si="2"/>
        <v>-</v>
      </c>
    </row>
    <row r="25" spans="1:10" ht="15.75" x14ac:dyDescent="0.25">
      <c r="A25" s="3"/>
      <c r="B25" s="108" t="s">
        <v>209</v>
      </c>
      <c r="C25" s="3" t="s">
        <v>22</v>
      </c>
      <c r="D25" s="193"/>
      <c r="E25" s="193"/>
      <c r="F25" s="193"/>
      <c r="G25" s="193"/>
      <c r="H25" s="193"/>
      <c r="I25" s="193"/>
      <c r="J25" s="12" t="str">
        <f t="shared" si="2"/>
        <v>-</v>
      </c>
    </row>
    <row r="26" spans="1:10" ht="17.25" customHeight="1" x14ac:dyDescent="0.25">
      <c r="A26" s="3"/>
      <c r="B26" s="108" t="s">
        <v>210</v>
      </c>
      <c r="C26" s="3" t="s">
        <v>22</v>
      </c>
      <c r="D26" s="193"/>
      <c r="E26" s="193"/>
      <c r="F26" s="193"/>
      <c r="G26" s="193"/>
      <c r="H26" s="193"/>
      <c r="I26" s="193"/>
      <c r="J26" s="12" t="str">
        <f t="shared" si="2"/>
        <v>-</v>
      </c>
    </row>
    <row r="27" spans="1:10" ht="15.75" x14ac:dyDescent="0.25">
      <c r="A27" s="3"/>
      <c r="B27" s="108" t="s">
        <v>327</v>
      </c>
      <c r="C27" s="3" t="s">
        <v>22</v>
      </c>
      <c r="D27" s="193"/>
      <c r="E27" s="193"/>
      <c r="F27" s="193"/>
      <c r="G27" s="193"/>
      <c r="H27" s="193"/>
      <c r="I27" s="193"/>
      <c r="J27" s="12" t="str">
        <f t="shared" si="2"/>
        <v>-</v>
      </c>
    </row>
    <row r="28" spans="1:10" ht="15.75" x14ac:dyDescent="0.25">
      <c r="A28" s="3"/>
      <c r="B28" s="108" t="s">
        <v>158</v>
      </c>
      <c r="C28" s="3" t="s">
        <v>22</v>
      </c>
      <c r="D28" s="193"/>
      <c r="E28" s="193"/>
      <c r="F28" s="193"/>
      <c r="G28" s="193"/>
      <c r="H28" s="193"/>
      <c r="I28" s="193"/>
      <c r="J28" s="12" t="str">
        <f t="shared" si="2"/>
        <v>-</v>
      </c>
    </row>
    <row r="29" spans="1:10" ht="15.75" x14ac:dyDescent="0.25">
      <c r="A29" s="3"/>
      <c r="B29" s="108" t="s">
        <v>328</v>
      </c>
      <c r="C29" s="3" t="s">
        <v>22</v>
      </c>
      <c r="D29" s="193"/>
      <c r="E29" s="193"/>
      <c r="F29" s="193"/>
      <c r="G29" s="193"/>
      <c r="H29" s="193"/>
      <c r="I29" s="193"/>
      <c r="J29" s="12" t="str">
        <f t="shared" si="2"/>
        <v>-</v>
      </c>
    </row>
    <row r="30" spans="1:10" ht="15.75" x14ac:dyDescent="0.25">
      <c r="A30" s="3"/>
      <c r="B30" s="108" t="s">
        <v>329</v>
      </c>
      <c r="C30" s="3" t="s">
        <v>22</v>
      </c>
      <c r="D30" s="193"/>
      <c r="E30" s="193"/>
      <c r="F30" s="193"/>
      <c r="G30" s="193"/>
      <c r="H30" s="193"/>
      <c r="I30" s="193"/>
      <c r="J30" s="12" t="str">
        <f t="shared" si="2"/>
        <v>-</v>
      </c>
    </row>
    <row r="31" spans="1:10" ht="15.75" x14ac:dyDescent="0.25">
      <c r="A31" s="3"/>
      <c r="B31" s="108" t="s">
        <v>330</v>
      </c>
      <c r="C31" s="3" t="s">
        <v>22</v>
      </c>
      <c r="D31" s="193"/>
      <c r="E31" s="193"/>
      <c r="F31" s="193"/>
      <c r="G31" s="193"/>
      <c r="H31" s="193"/>
      <c r="I31" s="193"/>
      <c r="J31" s="12" t="str">
        <f t="shared" si="2"/>
        <v>-</v>
      </c>
    </row>
    <row r="32" spans="1:10" ht="15.75" x14ac:dyDescent="0.25">
      <c r="A32" s="3" t="s">
        <v>27</v>
      </c>
      <c r="B32" s="4" t="s">
        <v>28</v>
      </c>
      <c r="C32" s="3" t="s">
        <v>22</v>
      </c>
      <c r="D32" s="190">
        <f>ROUND(SUM(D33:D37),2)</f>
        <v>0</v>
      </c>
      <c r="E32" s="190"/>
      <c r="F32" s="190">
        <f>ROUND(SUM(F33:F37),2)</f>
        <v>0</v>
      </c>
      <c r="G32" s="190"/>
      <c r="H32" s="190">
        <f>ROUND(SUM(H33:H37),2)</f>
        <v>0</v>
      </c>
      <c r="I32" s="190"/>
      <c r="J32" s="12" t="str">
        <f t="shared" si="2"/>
        <v>-</v>
      </c>
    </row>
    <row r="33" spans="1:10" ht="15.75" x14ac:dyDescent="0.25">
      <c r="A33" s="3"/>
      <c r="B33" s="108" t="s">
        <v>214</v>
      </c>
      <c r="C33" s="3" t="s">
        <v>22</v>
      </c>
      <c r="D33" s="193"/>
      <c r="E33" s="193"/>
      <c r="F33" s="193"/>
      <c r="G33" s="193"/>
      <c r="H33" s="193"/>
      <c r="I33" s="193"/>
      <c r="J33" s="12" t="str">
        <f t="shared" si="2"/>
        <v>-</v>
      </c>
    </row>
    <row r="34" spans="1:10" ht="15.75" x14ac:dyDescent="0.25">
      <c r="A34" s="3"/>
      <c r="B34" s="108" t="s">
        <v>215</v>
      </c>
      <c r="C34" s="3" t="s">
        <v>22</v>
      </c>
      <c r="D34" s="193"/>
      <c r="E34" s="193"/>
      <c r="F34" s="193"/>
      <c r="G34" s="193"/>
      <c r="H34" s="193"/>
      <c r="I34" s="193"/>
      <c r="J34" s="12" t="str">
        <f t="shared" si="2"/>
        <v>-</v>
      </c>
    </row>
    <row r="35" spans="1:10" ht="15.75" x14ac:dyDescent="0.25">
      <c r="A35" s="3"/>
      <c r="B35" s="108" t="s">
        <v>216</v>
      </c>
      <c r="C35" s="3" t="s">
        <v>22</v>
      </c>
      <c r="D35" s="193"/>
      <c r="E35" s="193"/>
      <c r="F35" s="193"/>
      <c r="G35" s="193"/>
      <c r="H35" s="193"/>
      <c r="I35" s="193"/>
      <c r="J35" s="12" t="str">
        <f t="shared" si="2"/>
        <v>-</v>
      </c>
    </row>
    <row r="36" spans="1:10" ht="15.75" x14ac:dyDescent="0.25">
      <c r="A36" s="3"/>
      <c r="B36" s="108" t="s">
        <v>163</v>
      </c>
      <c r="C36" s="3" t="s">
        <v>22</v>
      </c>
      <c r="D36" s="193"/>
      <c r="E36" s="193"/>
      <c r="F36" s="193"/>
      <c r="G36" s="193"/>
      <c r="H36" s="193"/>
      <c r="I36" s="193"/>
      <c r="J36" s="12" t="str">
        <f t="shared" si="2"/>
        <v>-</v>
      </c>
    </row>
    <row r="37" spans="1:10" ht="15.75" x14ac:dyDescent="0.25">
      <c r="A37" s="3"/>
      <c r="B37" s="108" t="s">
        <v>217</v>
      </c>
      <c r="C37" s="3" t="s">
        <v>22</v>
      </c>
      <c r="D37" s="193"/>
      <c r="E37" s="193"/>
      <c r="F37" s="193"/>
      <c r="G37" s="193"/>
      <c r="H37" s="193"/>
      <c r="I37" s="193"/>
      <c r="J37" s="12" t="str">
        <f t="shared" si="2"/>
        <v>-</v>
      </c>
    </row>
    <row r="38" spans="1:10" ht="32.25" customHeight="1" x14ac:dyDescent="0.25">
      <c r="A38" s="3" t="s">
        <v>29</v>
      </c>
      <c r="B38" s="4" t="s">
        <v>165</v>
      </c>
      <c r="C38" s="3" t="s">
        <v>22</v>
      </c>
      <c r="D38" s="193"/>
      <c r="E38" s="193"/>
      <c r="F38" s="193"/>
      <c r="G38" s="193"/>
      <c r="H38" s="193"/>
      <c r="I38" s="193"/>
      <c r="J38" s="12" t="str">
        <f t="shared" si="2"/>
        <v>-</v>
      </c>
    </row>
    <row r="39" spans="1:10" ht="15.75" x14ac:dyDescent="0.25">
      <c r="A39" s="3" t="s">
        <v>31</v>
      </c>
      <c r="B39" s="47" t="s">
        <v>130</v>
      </c>
      <c r="C39" s="3" t="s">
        <v>22</v>
      </c>
      <c r="D39" s="190">
        <f>ROUND(SUM(D40:D43),2)</f>
        <v>0</v>
      </c>
      <c r="E39" s="190"/>
      <c r="F39" s="190">
        <f>ROUND(SUM(F40:F43),2)</f>
        <v>0</v>
      </c>
      <c r="G39" s="190"/>
      <c r="H39" s="190">
        <f>ROUND(H40+I41+H42+H43,2)</f>
        <v>0</v>
      </c>
      <c r="I39" s="190"/>
      <c r="J39" s="12" t="str">
        <f t="shared" si="2"/>
        <v>-</v>
      </c>
    </row>
    <row r="40" spans="1:10" ht="15.75" x14ac:dyDescent="0.25">
      <c r="A40" s="3"/>
      <c r="B40" s="109" t="s">
        <v>331</v>
      </c>
      <c r="C40" s="3" t="s">
        <v>22</v>
      </c>
      <c r="D40" s="193"/>
      <c r="E40" s="193"/>
      <c r="F40" s="193"/>
      <c r="G40" s="193"/>
      <c r="H40" s="193"/>
      <c r="I40" s="193"/>
      <c r="J40" s="12" t="str">
        <f t="shared" si="2"/>
        <v>-</v>
      </c>
    </row>
    <row r="41" spans="1:10" ht="15.75" x14ac:dyDescent="0.25">
      <c r="A41" s="3"/>
      <c r="B41" s="108" t="s">
        <v>332</v>
      </c>
      <c r="C41" s="3" t="s">
        <v>22</v>
      </c>
      <c r="D41" s="193"/>
      <c r="E41" s="193"/>
      <c r="F41" s="193"/>
      <c r="G41" s="193"/>
      <c r="H41" s="67">
        <v>2.2499999999999999E-2</v>
      </c>
      <c r="I41" s="54">
        <f>H41*$H$40</f>
        <v>0</v>
      </c>
      <c r="J41" s="12" t="str">
        <f>IF($H$51&gt;0,I41/$H$51, "-")</f>
        <v>-</v>
      </c>
    </row>
    <row r="42" spans="1:10" ht="15.75" x14ac:dyDescent="0.25">
      <c r="A42" s="3"/>
      <c r="B42" s="108" t="s">
        <v>333</v>
      </c>
      <c r="C42" s="3" t="s">
        <v>22</v>
      </c>
      <c r="D42" s="193"/>
      <c r="E42" s="193"/>
      <c r="F42" s="193"/>
      <c r="G42" s="193"/>
      <c r="H42" s="193"/>
      <c r="I42" s="193"/>
      <c r="J42" s="12" t="str">
        <f t="shared" si="2"/>
        <v>-</v>
      </c>
    </row>
    <row r="43" spans="1:10" ht="15.75" x14ac:dyDescent="0.25">
      <c r="A43" s="3"/>
      <c r="B43" s="109" t="s">
        <v>334</v>
      </c>
      <c r="C43" s="3" t="s">
        <v>22</v>
      </c>
      <c r="D43" s="193"/>
      <c r="E43" s="193"/>
      <c r="F43" s="193"/>
      <c r="G43" s="193"/>
      <c r="H43" s="193"/>
      <c r="I43" s="193"/>
      <c r="J43" s="12" t="str">
        <f t="shared" si="2"/>
        <v>-</v>
      </c>
    </row>
    <row r="44" spans="1:10" ht="15.75" x14ac:dyDescent="0.25">
      <c r="A44" s="3" t="s">
        <v>32</v>
      </c>
      <c r="B44" s="47" t="s">
        <v>33</v>
      </c>
      <c r="C44" s="3" t="s">
        <v>22</v>
      </c>
      <c r="D44" s="193"/>
      <c r="E44" s="193"/>
      <c r="F44" s="193"/>
      <c r="G44" s="193"/>
      <c r="H44" s="193"/>
      <c r="I44" s="193"/>
      <c r="J44" s="12" t="str">
        <f t="shared" si="2"/>
        <v>-</v>
      </c>
    </row>
    <row r="45" spans="1:10" ht="15.75" x14ac:dyDescent="0.25">
      <c r="A45" s="3">
        <v>3</v>
      </c>
      <c r="B45" s="4" t="s">
        <v>139</v>
      </c>
      <c r="C45" s="3" t="s">
        <v>22</v>
      </c>
      <c r="D45" s="190">
        <f>ROUND(SUM(D18,D24,D32,D38,D39),2)</f>
        <v>0</v>
      </c>
      <c r="E45" s="190"/>
      <c r="F45" s="190">
        <f t="shared" ref="F45:H45" si="3">ROUND(SUM(F18,F24,F32,F38,F39),2)</f>
        <v>0</v>
      </c>
      <c r="G45" s="190"/>
      <c r="H45" s="190">
        <f t="shared" si="3"/>
        <v>0</v>
      </c>
      <c r="I45" s="190"/>
      <c r="J45" s="12" t="str">
        <f t="shared" si="2"/>
        <v>-</v>
      </c>
    </row>
    <row r="46" spans="1:10" ht="15.75" x14ac:dyDescent="0.25">
      <c r="A46" s="3">
        <v>4</v>
      </c>
      <c r="B46" s="4" t="s">
        <v>138</v>
      </c>
      <c r="C46" s="3" t="s">
        <v>22</v>
      </c>
      <c r="D46" s="190">
        <f>ROUND(D45+D44,2)</f>
        <v>0</v>
      </c>
      <c r="E46" s="190"/>
      <c r="F46" s="190">
        <f t="shared" ref="F46:H46" si="4">ROUND(F45+F44,2)</f>
        <v>0</v>
      </c>
      <c r="G46" s="190"/>
      <c r="H46" s="190">
        <f t="shared" si="4"/>
        <v>0</v>
      </c>
      <c r="I46" s="190"/>
      <c r="J46" s="12" t="str">
        <f t="shared" si="2"/>
        <v>-</v>
      </c>
    </row>
    <row r="47" spans="1:10" ht="15.75" x14ac:dyDescent="0.25">
      <c r="A47" s="3">
        <v>5</v>
      </c>
      <c r="B47" s="4" t="s">
        <v>34</v>
      </c>
      <c r="C47" s="3" t="s">
        <v>22</v>
      </c>
      <c r="D47" s="97" t="str">
        <f>IF(AND(D46&gt;0,E47&lt;&gt;0), E47/D46, "-")</f>
        <v>-</v>
      </c>
      <c r="E47" s="55"/>
      <c r="F47" s="97" t="str">
        <f>IF(AND(F46&gt;0,G47&lt;&gt;0), G47/F46, "-")</f>
        <v>-</v>
      </c>
      <c r="G47" s="55"/>
      <c r="H47" s="38"/>
      <c r="I47" s="54">
        <f>ROUND(H46*$H$47,2)</f>
        <v>0</v>
      </c>
      <c r="J47" s="12" t="str">
        <f>IF($H$51&gt;0,I47/$H$51, "-")</f>
        <v>-</v>
      </c>
    </row>
    <row r="48" spans="1:10" ht="15.75" x14ac:dyDescent="0.25">
      <c r="A48" s="3">
        <v>6</v>
      </c>
      <c r="B48" s="4" t="s">
        <v>131</v>
      </c>
      <c r="C48" s="3" t="s">
        <v>22</v>
      </c>
      <c r="D48" s="97" t="str">
        <f>IF(AND(D46&gt;0,E48&lt;&gt;0), E48/D46, "-")</f>
        <v>-</v>
      </c>
      <c r="E48" s="55"/>
      <c r="F48" s="97" t="str">
        <f>IF(AND(F46&gt;0,G48&lt;&gt;0), G48/F46, "-")</f>
        <v>-</v>
      </c>
      <c r="G48" s="55"/>
      <c r="H48" s="38"/>
      <c r="I48" s="54">
        <f>ROUND(H46*$H$48,2)</f>
        <v>0</v>
      </c>
      <c r="J48" s="12" t="str">
        <f>IF($H$51&gt;0,I48/$H$51, "-")</f>
        <v>-</v>
      </c>
    </row>
    <row r="49" spans="1:10" ht="15.75" x14ac:dyDescent="0.25">
      <c r="A49" s="3">
        <v>7</v>
      </c>
      <c r="B49" s="4" t="s">
        <v>132</v>
      </c>
      <c r="C49" s="3" t="s">
        <v>22</v>
      </c>
      <c r="D49" s="97" t="str">
        <f>IF(AND(D46&gt;0, E49&lt;&gt;0),E49/D45, "-")</f>
        <v>-</v>
      </c>
      <c r="E49" s="55"/>
      <c r="F49" s="97" t="str">
        <f>IF(AND(F46&gt;0, G49&lt;&gt;0),G49/F45, "-")</f>
        <v>-</v>
      </c>
      <c r="G49" s="55"/>
      <c r="H49" s="38"/>
      <c r="I49" s="54">
        <f>ROUND(H45*$H$49,2)</f>
        <v>0</v>
      </c>
      <c r="J49" s="12" t="str">
        <f>IF($H$51&gt;0,I49/$H$51, "-")</f>
        <v>-</v>
      </c>
    </row>
    <row r="50" spans="1:10" ht="31.5" x14ac:dyDescent="0.25">
      <c r="A50" s="3">
        <v>8</v>
      </c>
      <c r="B50" s="110" t="s">
        <v>170</v>
      </c>
      <c r="C50" s="3" t="s">
        <v>22</v>
      </c>
      <c r="D50" s="193"/>
      <c r="E50" s="193"/>
      <c r="F50" s="193"/>
      <c r="G50" s="193"/>
      <c r="H50" s="193"/>
      <c r="I50" s="193"/>
      <c r="J50" s="12" t="str">
        <f t="shared" si="2"/>
        <v>-</v>
      </c>
    </row>
    <row r="51" spans="1:10" ht="15.75" x14ac:dyDescent="0.25">
      <c r="A51" s="3">
        <v>9</v>
      </c>
      <c r="B51" s="4" t="s">
        <v>171</v>
      </c>
      <c r="C51" s="3" t="s">
        <v>22</v>
      </c>
      <c r="D51" s="192">
        <f t="shared" ref="D51" si="5">ROUND(D46+E47+E48+E49+D50,2)</f>
        <v>0</v>
      </c>
      <c r="E51" s="192"/>
      <c r="F51" s="192">
        <f t="shared" ref="F51" si="6">ROUND(F46+G47+G48+G49+F50,2)</f>
        <v>0</v>
      </c>
      <c r="G51" s="192"/>
      <c r="H51" s="192">
        <f t="shared" ref="H51" si="7">ROUND(H46+I47+I48+I49+H50,2)</f>
        <v>0</v>
      </c>
      <c r="I51" s="192"/>
      <c r="J51" s="12" t="str">
        <f t="shared" si="2"/>
        <v>-</v>
      </c>
    </row>
    <row r="52" spans="1:10" ht="15.75" x14ac:dyDescent="0.25">
      <c r="A52" s="3">
        <v>10</v>
      </c>
      <c r="B52" s="4" t="s">
        <v>172</v>
      </c>
      <c r="C52" s="3" t="s">
        <v>145</v>
      </c>
      <c r="D52" s="190">
        <f>D12</f>
        <v>0</v>
      </c>
      <c r="E52" s="190"/>
      <c r="F52" s="190">
        <f t="shared" ref="F52:H52" si="8">F12</f>
        <v>0</v>
      </c>
      <c r="G52" s="190"/>
      <c r="H52" s="190">
        <f t="shared" si="8"/>
        <v>0</v>
      </c>
      <c r="I52" s="190"/>
      <c r="J52" s="3" t="s">
        <v>7</v>
      </c>
    </row>
    <row r="53" spans="1:10" ht="15.75" x14ac:dyDescent="0.25">
      <c r="A53" s="3">
        <v>11</v>
      </c>
      <c r="B53" s="4" t="s">
        <v>336</v>
      </c>
      <c r="C53" s="3" t="s">
        <v>337</v>
      </c>
      <c r="D53" s="190" t="str">
        <f>IF(D52&gt;0,ROUND(D51/D52/1000,2), "-")</f>
        <v>-</v>
      </c>
      <c r="E53" s="190"/>
      <c r="F53" s="190" t="str">
        <f>IF(F52&gt;0,ROUND(F51/F52/1000,2), "-")</f>
        <v>-</v>
      </c>
      <c r="G53" s="190"/>
      <c r="H53" s="190" t="str">
        <f>IF(H52&gt;0,ROUND(H51/H52/1000,2), "-")</f>
        <v>-</v>
      </c>
      <c r="I53" s="190"/>
      <c r="J53" s="3" t="s">
        <v>7</v>
      </c>
    </row>
    <row r="56" spans="1:10" ht="41.25" customHeight="1" x14ac:dyDescent="0.25">
      <c r="A56" s="191" t="s">
        <v>405</v>
      </c>
      <c r="B56" s="191"/>
      <c r="C56" s="191"/>
      <c r="D56" s="191"/>
      <c r="E56" s="191"/>
      <c r="F56" s="191"/>
      <c r="G56" s="191"/>
      <c r="H56" s="191"/>
      <c r="I56" s="191"/>
      <c r="J56" s="191"/>
    </row>
    <row r="57" spans="1:10" ht="30" customHeight="1" x14ac:dyDescent="0.25">
      <c r="A57" s="191" t="s">
        <v>406</v>
      </c>
      <c r="B57" s="191"/>
      <c r="C57" s="191"/>
      <c r="D57" s="191"/>
      <c r="E57" s="191"/>
      <c r="F57" s="191"/>
      <c r="G57" s="191"/>
      <c r="H57" s="191"/>
      <c r="I57" s="191"/>
      <c r="J57" s="191"/>
    </row>
    <row r="58" spans="1:10" ht="35.25" customHeight="1" x14ac:dyDescent="0.25">
      <c r="A58" s="191" t="s">
        <v>495</v>
      </c>
      <c r="B58" s="191"/>
      <c r="C58" s="191"/>
      <c r="D58" s="191"/>
      <c r="E58" s="191"/>
      <c r="F58" s="191"/>
      <c r="G58" s="191"/>
      <c r="H58" s="191"/>
      <c r="I58" s="191"/>
      <c r="J58" s="191"/>
    </row>
    <row r="59" spans="1:10" ht="15.75" x14ac:dyDescent="0.25">
      <c r="A59" s="50"/>
    </row>
  </sheetData>
  <sheetProtection algorithmName="SHA-512" hashValue="HPkADKBENgz59+yRX587hRbMshY6IcipGCOOYGtrncCbZb/lR/CbvbAly4Mcj346Equ5KD9JXcOCzLg8647x2Q==" saltValue="0cyuLgGtW01AKhYxUzR/6g==" spinCount="100000" sheet="1" objects="1" scenarios="1"/>
  <mergeCells count="135">
    <mergeCell ref="D9:E9"/>
    <mergeCell ref="F9:G9"/>
    <mergeCell ref="H9:I9"/>
    <mergeCell ref="D10:E10"/>
    <mergeCell ref="F10:G10"/>
    <mergeCell ref="H10:I10"/>
    <mergeCell ref="A1:J1"/>
    <mergeCell ref="A4:J4"/>
    <mergeCell ref="A5:J5"/>
    <mergeCell ref="A6:J6"/>
    <mergeCell ref="D8:E8"/>
    <mergeCell ref="F8:G8"/>
    <mergeCell ref="H8:I8"/>
    <mergeCell ref="D13:E13"/>
    <mergeCell ref="F13:G13"/>
    <mergeCell ref="H13:I13"/>
    <mergeCell ref="D14:E14"/>
    <mergeCell ref="F14:G14"/>
    <mergeCell ref="H14:I14"/>
    <mergeCell ref="D11:E11"/>
    <mergeCell ref="F11:G11"/>
    <mergeCell ref="H11:I11"/>
    <mergeCell ref="D12:E12"/>
    <mergeCell ref="F12:G12"/>
    <mergeCell ref="H12:I12"/>
    <mergeCell ref="D17:E17"/>
    <mergeCell ref="F17:G17"/>
    <mergeCell ref="H17:I17"/>
    <mergeCell ref="D18:E18"/>
    <mergeCell ref="F18:G18"/>
    <mergeCell ref="H18:I18"/>
    <mergeCell ref="D15:E15"/>
    <mergeCell ref="F15:G15"/>
    <mergeCell ref="H15:I15"/>
    <mergeCell ref="D16:E16"/>
    <mergeCell ref="F16:G16"/>
    <mergeCell ref="H16:I16"/>
    <mergeCell ref="D21:E21"/>
    <mergeCell ref="F21:G21"/>
    <mergeCell ref="H21:I21"/>
    <mergeCell ref="D22:E22"/>
    <mergeCell ref="F22:G22"/>
    <mergeCell ref="H22:I22"/>
    <mergeCell ref="D19:E19"/>
    <mergeCell ref="F19:G19"/>
    <mergeCell ref="H19:I19"/>
    <mergeCell ref="D20:E20"/>
    <mergeCell ref="F20:G20"/>
    <mergeCell ref="H20:I20"/>
    <mergeCell ref="D25:E25"/>
    <mergeCell ref="F25:G25"/>
    <mergeCell ref="H25:I25"/>
    <mergeCell ref="D26:E26"/>
    <mergeCell ref="F26:G26"/>
    <mergeCell ref="H26:I26"/>
    <mergeCell ref="D23:E23"/>
    <mergeCell ref="F23:G23"/>
    <mergeCell ref="H23:I23"/>
    <mergeCell ref="D24:E24"/>
    <mergeCell ref="F24:G24"/>
    <mergeCell ref="H24:I24"/>
    <mergeCell ref="D29:E29"/>
    <mergeCell ref="F29:G29"/>
    <mergeCell ref="H29:I29"/>
    <mergeCell ref="D30:E30"/>
    <mergeCell ref="F30:G30"/>
    <mergeCell ref="H30:I30"/>
    <mergeCell ref="D27:E27"/>
    <mergeCell ref="F27:G27"/>
    <mergeCell ref="H27:I27"/>
    <mergeCell ref="D28:E28"/>
    <mergeCell ref="F28:G28"/>
    <mergeCell ref="H28:I28"/>
    <mergeCell ref="D33:E33"/>
    <mergeCell ref="F33:G33"/>
    <mergeCell ref="H33:I33"/>
    <mergeCell ref="D34:E34"/>
    <mergeCell ref="F34:G34"/>
    <mergeCell ref="H34:I34"/>
    <mergeCell ref="D31:E31"/>
    <mergeCell ref="F31:G31"/>
    <mergeCell ref="H31:I31"/>
    <mergeCell ref="D32:E32"/>
    <mergeCell ref="F32:G32"/>
    <mergeCell ref="H32:I32"/>
    <mergeCell ref="D37:E37"/>
    <mergeCell ref="F37:G37"/>
    <mergeCell ref="H37:I37"/>
    <mergeCell ref="D38:E38"/>
    <mergeCell ref="F38:G38"/>
    <mergeCell ref="H38:I38"/>
    <mergeCell ref="D35:E35"/>
    <mergeCell ref="F35:G35"/>
    <mergeCell ref="H35:I35"/>
    <mergeCell ref="D36:E36"/>
    <mergeCell ref="F36:G36"/>
    <mergeCell ref="H36:I36"/>
    <mergeCell ref="D41:E41"/>
    <mergeCell ref="F41:G41"/>
    <mergeCell ref="D42:E42"/>
    <mergeCell ref="F42:G42"/>
    <mergeCell ref="H42:I42"/>
    <mergeCell ref="D43:E43"/>
    <mergeCell ref="F43:G43"/>
    <mergeCell ref="H43:I43"/>
    <mergeCell ref="D39:E39"/>
    <mergeCell ref="F39:G39"/>
    <mergeCell ref="H39:I39"/>
    <mergeCell ref="D40:E40"/>
    <mergeCell ref="F40:G40"/>
    <mergeCell ref="H40:I40"/>
    <mergeCell ref="D46:E46"/>
    <mergeCell ref="F46:G46"/>
    <mergeCell ref="H46:I46"/>
    <mergeCell ref="D50:E50"/>
    <mergeCell ref="F50:G50"/>
    <mergeCell ref="H50:I50"/>
    <mergeCell ref="D44:E44"/>
    <mergeCell ref="F44:G44"/>
    <mergeCell ref="H44:I44"/>
    <mergeCell ref="D45:E45"/>
    <mergeCell ref="F45:G45"/>
    <mergeCell ref="H45:I45"/>
    <mergeCell ref="D53:E53"/>
    <mergeCell ref="F53:G53"/>
    <mergeCell ref="H53:I53"/>
    <mergeCell ref="A56:J56"/>
    <mergeCell ref="A57:J57"/>
    <mergeCell ref="A58:J58"/>
    <mergeCell ref="D51:E51"/>
    <mergeCell ref="F51:G51"/>
    <mergeCell ref="H51:I51"/>
    <mergeCell ref="D52:E52"/>
    <mergeCell ref="F52:G52"/>
    <mergeCell ref="H52:I52"/>
  </mergeCells>
  <dataValidations count="3">
    <dataValidation allowBlank="1" showInputMessage="1" showErrorMessage="1" prompt="Introduceti nivelul fondului de solidaritate (%)_x000a_" sqref="H49" xr:uid="{F1683D82-8132-4BDA-87CF-81E34FBC62AA}"/>
    <dataValidation allowBlank="1" showInputMessage="1" showErrorMessage="1" prompt="Introduceti cota de dezvoltare (%)_x000a__x000a_" sqref="H48" xr:uid="{F8057368-CE7B-4DF6-90FE-D5A938F5A83B}"/>
    <dataValidation allowBlank="1" showInputMessage="1" showErrorMessage="1" prompt="Introduceti cota de profit (%)_x000a_" sqref="H47" xr:uid="{C314E827-DDB5-472A-BD7C-DBCC9A898CFD}"/>
  </dataValidations>
  <hyperlinks>
    <hyperlink ref="A1" location="Instructiuni!A1" display="Inainte de completarea datelor, vă rugăm să citiți instructiunile si recomandarile privind metodologia de completare a datelor disponibile aici" xr:uid="{A7F6A6B1-783C-4E1E-B03C-110386D6F654}"/>
    <hyperlink ref="A1:J1" location="'Intructiuni FF 3b'!A1" display="Inainte de completarea datelor, vă rugăm să citiți instructiunile de utilizare și completare disponibile aici" xr:uid="{9E756784-3DB1-4A83-9056-33836680F50B}"/>
  </hyperlinks>
  <pageMargins left="0.7" right="0.7" top="0.75" bottom="0.75" header="0.3" footer="0.3"/>
  <pageSetup paperSize="9" scale="6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3"/>
  <sheetViews>
    <sheetView workbookViewId="0"/>
  </sheetViews>
  <sheetFormatPr defaultRowHeight="15" x14ac:dyDescent="0.25"/>
  <cols>
    <col min="1" max="1" width="93.5703125" style="14" customWidth="1"/>
    <col min="4" max="4" width="29.140625" customWidth="1"/>
    <col min="5" max="5" width="54.42578125" customWidth="1"/>
    <col min="6" max="6" width="17.5703125" customWidth="1"/>
  </cols>
  <sheetData>
    <row r="1" spans="1:1" x14ac:dyDescent="0.25">
      <c r="A1" s="59" t="s">
        <v>108</v>
      </c>
    </row>
    <row r="3" spans="1:1" ht="18.75" x14ac:dyDescent="0.3">
      <c r="A3" s="39" t="s">
        <v>64</v>
      </c>
    </row>
    <row r="5" spans="1:1" ht="45" x14ac:dyDescent="0.25">
      <c r="A5" s="13" t="s">
        <v>65</v>
      </c>
    </row>
    <row r="6" spans="1:1" x14ac:dyDescent="0.25">
      <c r="A6" s="18" t="s">
        <v>66</v>
      </c>
    </row>
    <row r="7" spans="1:1" ht="30" x14ac:dyDescent="0.25">
      <c r="A7" s="17" t="s">
        <v>67</v>
      </c>
    </row>
    <row r="8" spans="1:1" ht="30" x14ac:dyDescent="0.25">
      <c r="A8" s="17" t="s">
        <v>71</v>
      </c>
    </row>
    <row r="10" spans="1:1" x14ac:dyDescent="0.25">
      <c r="A10" s="40" t="s">
        <v>68</v>
      </c>
    </row>
    <row r="11" spans="1:1" x14ac:dyDescent="0.25">
      <c r="A11" s="13"/>
    </row>
    <row r="12" spans="1:1" ht="30" x14ac:dyDescent="0.25">
      <c r="A12" s="17" t="s">
        <v>69</v>
      </c>
    </row>
    <row r="13" spans="1:1" ht="30" x14ac:dyDescent="0.25">
      <c r="A13" s="17" t="s">
        <v>70</v>
      </c>
    </row>
    <row r="14" spans="1:1" ht="32.25" x14ac:dyDescent="0.25">
      <c r="A14" s="13" t="s">
        <v>72</v>
      </c>
    </row>
    <row r="15" spans="1:1" ht="30" x14ac:dyDescent="0.25">
      <c r="A15" s="13" t="s">
        <v>73</v>
      </c>
    </row>
    <row r="16" spans="1:1" ht="45" x14ac:dyDescent="0.25">
      <c r="A16" s="17" t="s">
        <v>123</v>
      </c>
    </row>
    <row r="17" spans="1:5" ht="32.25" x14ac:dyDescent="0.25">
      <c r="A17" s="13" t="s">
        <v>119</v>
      </c>
    </row>
    <row r="18" spans="1:5" ht="32.25" x14ac:dyDescent="0.25">
      <c r="A18" s="13" t="s">
        <v>120</v>
      </c>
    </row>
    <row r="19" spans="1:5" ht="45" x14ac:dyDescent="0.25">
      <c r="A19" s="17" t="s">
        <v>124</v>
      </c>
    </row>
    <row r="20" spans="1:5" ht="30" x14ac:dyDescent="0.25">
      <c r="A20" s="13" t="s">
        <v>121</v>
      </c>
    </row>
    <row r="21" spans="1:5" ht="30" x14ac:dyDescent="0.25">
      <c r="A21" s="13" t="s">
        <v>122</v>
      </c>
      <c r="B21" s="21"/>
      <c r="C21" s="22"/>
    </row>
    <row r="22" spans="1:5" ht="15.75" x14ac:dyDescent="0.25">
      <c r="A22" s="13" t="s">
        <v>117</v>
      </c>
      <c r="B22" s="23"/>
      <c r="C22" s="22"/>
    </row>
    <row r="23" spans="1:5" ht="31.5" x14ac:dyDescent="0.25">
      <c r="A23" s="4" t="s">
        <v>118</v>
      </c>
      <c r="B23" s="23"/>
      <c r="C23" s="22"/>
    </row>
    <row r="24" spans="1:5" ht="15.75" x14ac:dyDescent="0.25">
      <c r="A24" s="13" t="s">
        <v>74</v>
      </c>
      <c r="B24" s="23"/>
      <c r="C24" s="22"/>
    </row>
    <row r="25" spans="1:5" ht="30" x14ac:dyDescent="0.25">
      <c r="A25" s="17" t="s">
        <v>75</v>
      </c>
      <c r="B25" s="23"/>
      <c r="C25" s="22"/>
    </row>
    <row r="26" spans="1:5" ht="15.75" x14ac:dyDescent="0.25">
      <c r="A26" s="16" t="s">
        <v>76</v>
      </c>
      <c r="B26" s="23"/>
      <c r="C26" s="22"/>
      <c r="E26" s="24"/>
    </row>
    <row r="27" spans="1:5" ht="15.75" x14ac:dyDescent="0.25">
      <c r="A27" s="16" t="s">
        <v>77</v>
      </c>
      <c r="B27" s="21"/>
      <c r="C27" s="22"/>
      <c r="E27" s="24"/>
    </row>
    <row r="28" spans="1:5" ht="31.5" x14ac:dyDescent="0.25">
      <c r="A28" s="20" t="s">
        <v>78</v>
      </c>
      <c r="C28" s="22"/>
      <c r="E28" s="24"/>
    </row>
    <row r="29" spans="1:5" ht="31.5" x14ac:dyDescent="0.25">
      <c r="A29" s="16" t="s">
        <v>79</v>
      </c>
      <c r="C29" s="22"/>
      <c r="E29" s="24"/>
    </row>
    <row r="30" spans="1:5" ht="15.75" x14ac:dyDescent="0.25">
      <c r="A30" s="20" t="s">
        <v>80</v>
      </c>
      <c r="C30" s="22"/>
      <c r="E30" s="24"/>
    </row>
    <row r="31" spans="1:5" ht="15.75" x14ac:dyDescent="0.25">
      <c r="A31" s="19" t="s">
        <v>81</v>
      </c>
      <c r="C31" s="22"/>
      <c r="E31" s="24"/>
    </row>
    <row r="32" spans="1:5" ht="15.75" x14ac:dyDescent="0.25">
      <c r="A32" s="19" t="s">
        <v>82</v>
      </c>
      <c r="C32" s="22"/>
      <c r="E32" s="24"/>
    </row>
    <row r="33" spans="1:5" ht="15.75" x14ac:dyDescent="0.25">
      <c r="A33" s="16" t="s">
        <v>83</v>
      </c>
      <c r="C33" s="22"/>
      <c r="E33" s="21"/>
    </row>
    <row r="34" spans="1:5" ht="31.5" x14ac:dyDescent="0.25">
      <c r="A34" s="16" t="s">
        <v>84</v>
      </c>
      <c r="C34" s="22"/>
      <c r="E34" s="24"/>
    </row>
    <row r="35" spans="1:5" ht="15.75" x14ac:dyDescent="0.25">
      <c r="A35" s="16" t="s">
        <v>85</v>
      </c>
      <c r="C35" s="22"/>
      <c r="E35" s="24"/>
    </row>
    <row r="36" spans="1:5" ht="15.75" x14ac:dyDescent="0.25">
      <c r="A36" s="16" t="s">
        <v>86</v>
      </c>
      <c r="C36" s="22"/>
      <c r="E36" s="24"/>
    </row>
    <row r="37" spans="1:5" ht="15.75" x14ac:dyDescent="0.25">
      <c r="A37" s="16" t="s">
        <v>87</v>
      </c>
      <c r="C37" s="22"/>
      <c r="E37" s="24"/>
    </row>
    <row r="38" spans="1:5" ht="15.75" x14ac:dyDescent="0.25">
      <c r="A38" s="16" t="s">
        <v>88</v>
      </c>
      <c r="C38" s="22"/>
      <c r="E38" s="24"/>
    </row>
    <row r="39" spans="1:5" ht="15.75" x14ac:dyDescent="0.25">
      <c r="A39" s="16" t="s">
        <v>89</v>
      </c>
      <c r="C39" s="22"/>
      <c r="E39" s="21"/>
    </row>
    <row r="40" spans="1:5" ht="15.75" x14ac:dyDescent="0.25">
      <c r="A40" s="25" t="s">
        <v>90</v>
      </c>
      <c r="C40" s="22"/>
      <c r="E40" s="30"/>
    </row>
    <row r="41" spans="1:5" ht="15.75" x14ac:dyDescent="0.25">
      <c r="A41" s="16" t="s">
        <v>91</v>
      </c>
      <c r="C41" s="22"/>
      <c r="E41" s="31"/>
    </row>
    <row r="42" spans="1:5" ht="15.75" x14ac:dyDescent="0.25">
      <c r="A42" s="16" t="s">
        <v>92</v>
      </c>
      <c r="C42" s="22"/>
      <c r="E42" s="32"/>
    </row>
    <row r="43" spans="1:5" ht="15.75" x14ac:dyDescent="0.25">
      <c r="A43" s="16" t="s">
        <v>93</v>
      </c>
      <c r="C43" s="22"/>
      <c r="E43" s="24"/>
    </row>
    <row r="44" spans="1:5" ht="15.75" x14ac:dyDescent="0.25">
      <c r="A44" s="16" t="s">
        <v>94</v>
      </c>
      <c r="C44" s="22"/>
      <c r="E44" s="31"/>
    </row>
    <row r="45" spans="1:5" ht="15.75" x14ac:dyDescent="0.25">
      <c r="A45" s="16" t="s">
        <v>95</v>
      </c>
      <c r="C45" s="22"/>
      <c r="E45" s="30"/>
    </row>
    <row r="46" spans="1:5" ht="31.5" x14ac:dyDescent="0.25">
      <c r="A46" s="5" t="s">
        <v>96</v>
      </c>
      <c r="C46" s="22"/>
      <c r="E46" s="21"/>
    </row>
    <row r="47" spans="1:5" ht="15.75" x14ac:dyDescent="0.25">
      <c r="A47" s="27" t="s">
        <v>135</v>
      </c>
      <c r="C47" s="22"/>
      <c r="E47" s="21"/>
    </row>
    <row r="48" spans="1:5" ht="15.75" x14ac:dyDescent="0.25">
      <c r="A48" s="28" t="s">
        <v>97</v>
      </c>
      <c r="C48" s="22"/>
      <c r="E48" s="34"/>
    </row>
    <row r="49" spans="1:5" ht="15.75" x14ac:dyDescent="0.25">
      <c r="A49" s="29" t="s">
        <v>100</v>
      </c>
      <c r="C49" s="22"/>
      <c r="E49" s="34"/>
    </row>
    <row r="50" spans="1:5" ht="15.75" x14ac:dyDescent="0.25">
      <c r="A50" s="15" t="s">
        <v>98</v>
      </c>
      <c r="C50" s="22"/>
      <c r="E50" s="34"/>
    </row>
    <row r="51" spans="1:5" ht="15.75" x14ac:dyDescent="0.25">
      <c r="A51" s="28" t="s">
        <v>99</v>
      </c>
      <c r="C51" s="22"/>
      <c r="E51" s="21"/>
    </row>
    <row r="52" spans="1:5" ht="15.75" x14ac:dyDescent="0.25">
      <c r="A52" s="26" t="s">
        <v>101</v>
      </c>
      <c r="C52" s="22"/>
      <c r="E52" s="21"/>
    </row>
    <row r="53" spans="1:5" ht="31.5" x14ac:dyDescent="0.25">
      <c r="A53" s="19" t="s">
        <v>102</v>
      </c>
      <c r="C53" s="22"/>
      <c r="E53" s="21"/>
    </row>
    <row r="54" spans="1:5" ht="15.75" x14ac:dyDescent="0.25">
      <c r="A54" s="19" t="s">
        <v>103</v>
      </c>
      <c r="C54" s="22"/>
      <c r="E54" s="21"/>
    </row>
    <row r="55" spans="1:5" ht="31.5" x14ac:dyDescent="0.25">
      <c r="A55" s="5" t="s">
        <v>125</v>
      </c>
      <c r="C55" s="22"/>
    </row>
    <row r="56" spans="1:5" ht="31.5" x14ac:dyDescent="0.25">
      <c r="A56" s="5" t="s">
        <v>136</v>
      </c>
      <c r="C56" s="22"/>
    </row>
    <row r="57" spans="1:5" ht="31.5" x14ac:dyDescent="0.25">
      <c r="A57" s="5" t="s">
        <v>137</v>
      </c>
      <c r="C57" s="22"/>
    </row>
    <row r="58" spans="1:5" ht="31.5" x14ac:dyDescent="0.25">
      <c r="A58" s="5" t="s">
        <v>104</v>
      </c>
    </row>
    <row r="59" spans="1:5" ht="15.75" x14ac:dyDescent="0.25">
      <c r="A59" s="19" t="s">
        <v>105</v>
      </c>
    </row>
    <row r="60" spans="1:5" ht="31.5" x14ac:dyDescent="0.25">
      <c r="A60" s="35" t="s">
        <v>106</v>
      </c>
    </row>
    <row r="61" spans="1:5" ht="15.75" x14ac:dyDescent="0.25">
      <c r="A61" s="33" t="s">
        <v>107</v>
      </c>
    </row>
    <row r="63" spans="1:5" x14ac:dyDescent="0.25">
      <c r="A63" s="59" t="s">
        <v>108</v>
      </c>
    </row>
  </sheetData>
  <sheetProtection sheet="1" objects="1" scenarios="1"/>
  <hyperlinks>
    <hyperlink ref="A63" location="'FF stabilire pret apa 1a'!A1" display="Completeaza date in Anexa 1a)" xr:uid="{00000000-0004-0000-0000-000000000000}"/>
    <hyperlink ref="A1" location="'FF stabilire pret apa 1a'!A1" display="Completeaza date in Anexa 1a)" xr:uid="{00000000-0004-0000-0000-000001000000}"/>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8F217-8204-4EF9-BADE-134D86536DF2}">
  <dimension ref="A1:A60"/>
  <sheetViews>
    <sheetView workbookViewId="0"/>
  </sheetViews>
  <sheetFormatPr defaultRowHeight="15" x14ac:dyDescent="0.25"/>
  <cols>
    <col min="1" max="1" width="106.42578125" customWidth="1"/>
  </cols>
  <sheetData>
    <row r="1" spans="1:1" x14ac:dyDescent="0.25">
      <c r="A1" s="59" t="s">
        <v>175</v>
      </c>
    </row>
    <row r="2" spans="1:1" x14ac:dyDescent="0.25">
      <c r="A2" s="14"/>
    </row>
    <row r="3" spans="1:1" ht="18.75" x14ac:dyDescent="0.3">
      <c r="A3" s="39" t="s">
        <v>176</v>
      </c>
    </row>
    <row r="4" spans="1:1" x14ac:dyDescent="0.25">
      <c r="A4" s="14"/>
    </row>
    <row r="5" spans="1:1" ht="45" x14ac:dyDescent="0.25">
      <c r="A5" s="13" t="s">
        <v>177</v>
      </c>
    </row>
    <row r="6" spans="1:1" x14ac:dyDescent="0.25">
      <c r="A6" s="18" t="s">
        <v>66</v>
      </c>
    </row>
    <row r="7" spans="1:1" ht="30" x14ac:dyDescent="0.25">
      <c r="A7" s="17" t="s">
        <v>67</v>
      </c>
    </row>
    <row r="8" spans="1:1" x14ac:dyDescent="0.25">
      <c r="A8" s="17" t="s">
        <v>178</v>
      </c>
    </row>
    <row r="9" spans="1:1" x14ac:dyDescent="0.25">
      <c r="A9" s="14"/>
    </row>
    <row r="10" spans="1:1" x14ac:dyDescent="0.25">
      <c r="A10" s="40" t="s">
        <v>68</v>
      </c>
    </row>
    <row r="11" spans="1:1" x14ac:dyDescent="0.25">
      <c r="A11" s="13"/>
    </row>
    <row r="12" spans="1:1" ht="30" x14ac:dyDescent="0.25">
      <c r="A12" s="17" t="s">
        <v>179</v>
      </c>
    </row>
    <row r="13" spans="1:1" x14ac:dyDescent="0.25">
      <c r="A13" s="13" t="s">
        <v>180</v>
      </c>
    </row>
    <row r="14" spans="1:1" ht="30" x14ac:dyDescent="0.25">
      <c r="A14" s="13" t="s">
        <v>181</v>
      </c>
    </row>
    <row r="15" spans="1:1" ht="30" x14ac:dyDescent="0.25">
      <c r="A15" s="17" t="s">
        <v>182</v>
      </c>
    </row>
    <row r="16" spans="1:1" ht="17.25" x14ac:dyDescent="0.25">
      <c r="A16" s="13" t="s">
        <v>183</v>
      </c>
    </row>
    <row r="17" spans="1:1" ht="17.25" x14ac:dyDescent="0.25">
      <c r="A17" s="13" t="s">
        <v>184</v>
      </c>
    </row>
    <row r="18" spans="1:1" x14ac:dyDescent="0.25">
      <c r="A18" s="13" t="s">
        <v>185</v>
      </c>
    </row>
    <row r="19" spans="1:1" ht="15.75" x14ac:dyDescent="0.25">
      <c r="A19" s="4" t="s">
        <v>186</v>
      </c>
    </row>
    <row r="20" spans="1:1" x14ac:dyDescent="0.25">
      <c r="A20" s="13" t="s">
        <v>187</v>
      </c>
    </row>
    <row r="21" spans="1:1" ht="30" x14ac:dyDescent="0.25">
      <c r="A21" s="17" t="s">
        <v>75</v>
      </c>
    </row>
    <row r="22" spans="1:1" ht="19.5" customHeight="1" x14ac:dyDescent="0.25">
      <c r="A22" s="20" t="s">
        <v>78</v>
      </c>
    </row>
    <row r="23" spans="1:1" ht="15.75" x14ac:dyDescent="0.25">
      <c r="A23" s="16" t="s">
        <v>79</v>
      </c>
    </row>
    <row r="24" spans="1:1" ht="31.5" x14ac:dyDescent="0.25">
      <c r="A24" s="20" t="s">
        <v>188</v>
      </c>
    </row>
    <row r="25" spans="1:1" ht="15.75" x14ac:dyDescent="0.25">
      <c r="A25" s="16" t="s">
        <v>79</v>
      </c>
    </row>
    <row r="26" spans="1:1" ht="15.75" x14ac:dyDescent="0.25">
      <c r="A26" s="20" t="s">
        <v>80</v>
      </c>
    </row>
    <row r="27" spans="1:1" ht="15.75" x14ac:dyDescent="0.25">
      <c r="A27" s="19" t="s">
        <v>81</v>
      </c>
    </row>
    <row r="28" spans="1:1" ht="15.75" x14ac:dyDescent="0.25">
      <c r="A28" s="19" t="s">
        <v>82</v>
      </c>
    </row>
    <row r="29" spans="1:1" ht="15.75" x14ac:dyDescent="0.25">
      <c r="A29" s="16" t="s">
        <v>83</v>
      </c>
    </row>
    <row r="30" spans="1:1" ht="31.5" x14ac:dyDescent="0.25">
      <c r="A30" s="16" t="s">
        <v>84</v>
      </c>
    </row>
    <row r="31" spans="1:1" ht="15.75" x14ac:dyDescent="0.25">
      <c r="A31" s="16" t="s">
        <v>85</v>
      </c>
    </row>
    <row r="32" spans="1:1" ht="15.75" x14ac:dyDescent="0.25">
      <c r="A32" s="16" t="s">
        <v>86</v>
      </c>
    </row>
    <row r="33" spans="1:1" ht="15.75" x14ac:dyDescent="0.25">
      <c r="A33" s="16" t="s">
        <v>87</v>
      </c>
    </row>
    <row r="34" spans="1:1" ht="15.75" x14ac:dyDescent="0.25">
      <c r="A34" s="16" t="s">
        <v>88</v>
      </c>
    </row>
    <row r="35" spans="1:1" ht="15.75" x14ac:dyDescent="0.25">
      <c r="A35" s="16" t="s">
        <v>89</v>
      </c>
    </row>
    <row r="36" spans="1:1" ht="15.75" x14ac:dyDescent="0.25">
      <c r="A36" s="25" t="s">
        <v>90</v>
      </c>
    </row>
    <row r="37" spans="1:1" ht="15.75" x14ac:dyDescent="0.25">
      <c r="A37" s="16" t="s">
        <v>91</v>
      </c>
    </row>
    <row r="38" spans="1:1" ht="15.75" x14ac:dyDescent="0.25">
      <c r="A38" s="16" t="s">
        <v>92</v>
      </c>
    </row>
    <row r="39" spans="1:1" ht="15.75" x14ac:dyDescent="0.25">
      <c r="A39" s="16" t="s">
        <v>93</v>
      </c>
    </row>
    <row r="40" spans="1:1" ht="15.75" x14ac:dyDescent="0.25">
      <c r="A40" s="16" t="s">
        <v>94</v>
      </c>
    </row>
    <row r="41" spans="1:1" ht="15.75" x14ac:dyDescent="0.25">
      <c r="A41" s="16" t="s">
        <v>95</v>
      </c>
    </row>
    <row r="42" spans="1:1" ht="31.5" x14ac:dyDescent="0.25">
      <c r="A42" s="5" t="s">
        <v>96</v>
      </c>
    </row>
    <row r="43" spans="1:1" ht="15.75" x14ac:dyDescent="0.25">
      <c r="A43" s="27" t="s">
        <v>135</v>
      </c>
    </row>
    <row r="44" spans="1:1" ht="15.75" x14ac:dyDescent="0.25">
      <c r="A44" s="28" t="s">
        <v>97</v>
      </c>
    </row>
    <row r="45" spans="1:1" ht="15.75" x14ac:dyDescent="0.25">
      <c r="A45" s="29" t="s">
        <v>100</v>
      </c>
    </row>
    <row r="46" spans="1:1" ht="15.75" x14ac:dyDescent="0.25">
      <c r="A46" s="15" t="s">
        <v>98</v>
      </c>
    </row>
    <row r="47" spans="1:1" ht="15.75" x14ac:dyDescent="0.25">
      <c r="A47" s="28" t="s">
        <v>99</v>
      </c>
    </row>
    <row r="48" spans="1:1" ht="15.75" x14ac:dyDescent="0.25">
      <c r="A48" s="26" t="s">
        <v>101</v>
      </c>
    </row>
    <row r="49" spans="1:1" ht="15.75" x14ac:dyDescent="0.25">
      <c r="A49" s="19" t="s">
        <v>102</v>
      </c>
    </row>
    <row r="50" spans="1:1" ht="15.75" x14ac:dyDescent="0.25">
      <c r="A50" s="19" t="s">
        <v>103</v>
      </c>
    </row>
    <row r="51" spans="1:1" ht="31.5" x14ac:dyDescent="0.25">
      <c r="A51" s="5" t="s">
        <v>189</v>
      </c>
    </row>
    <row r="52" spans="1:1" ht="31.5" x14ac:dyDescent="0.25">
      <c r="A52" s="5" t="s">
        <v>190</v>
      </c>
    </row>
    <row r="53" spans="1:1" ht="31.5" x14ac:dyDescent="0.25">
      <c r="A53" s="5" t="s">
        <v>191</v>
      </c>
    </row>
    <row r="54" spans="1:1" ht="31.5" x14ac:dyDescent="0.25">
      <c r="A54" s="5" t="s">
        <v>104</v>
      </c>
    </row>
    <row r="55" spans="1:1" ht="15.75" x14ac:dyDescent="0.25">
      <c r="A55" s="19" t="s">
        <v>105</v>
      </c>
    </row>
    <row r="56" spans="1:1" ht="31.5" x14ac:dyDescent="0.25">
      <c r="A56" s="35" t="s">
        <v>192</v>
      </c>
    </row>
    <row r="57" spans="1:1" ht="15.75" x14ac:dyDescent="0.25">
      <c r="A57" s="33" t="s">
        <v>107</v>
      </c>
    </row>
    <row r="58" spans="1:1" x14ac:dyDescent="0.25">
      <c r="A58" s="14"/>
    </row>
    <row r="59" spans="1:1" x14ac:dyDescent="0.25">
      <c r="A59" s="59" t="s">
        <v>175</v>
      </c>
    </row>
    <row r="60" spans="1:1" x14ac:dyDescent="0.25">
      <c r="A60" s="14"/>
    </row>
  </sheetData>
  <sheetProtection algorithmName="SHA-512" hashValue="b7jSYn2+wsCdJYxLgPBCeumWy6Uhjvgsu0r0Mtr1GZVZhQyOFrqx/6J85bYZXbuSiDteP4jQzFaC0s+UzHObmg==" saltValue="Rd3blvck9Q0inB3P7mWFdg==" spinCount="100000" sheet="1" objects="1" scenarios="1"/>
  <hyperlinks>
    <hyperlink ref="A59" location="'FF stabilire tarif canalizare1b'!A1" display="Completeaza date in Anexa 1b)" xr:uid="{20219E80-DB86-4BDE-A9C5-CF987F69DA2F}"/>
    <hyperlink ref="A1" location="'FF stabilire tarif canalizare1b'!A1" display="Completeaza date in Anexa 1b)" xr:uid="{C312064E-2EF6-4E54-8CA5-CA6CB87CFE5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9122-FCAF-40DD-82F8-F19F6042060C}">
  <dimension ref="A1:A120"/>
  <sheetViews>
    <sheetView zoomScale="110" zoomScaleNormal="110" zoomScaleSheetLayoutView="140" workbookViewId="0"/>
  </sheetViews>
  <sheetFormatPr defaultColWidth="16.5703125" defaultRowHeight="15" x14ac:dyDescent="0.25"/>
  <cols>
    <col min="1" max="1" width="144.7109375" customWidth="1"/>
  </cols>
  <sheetData>
    <row r="1" spans="1:1" x14ac:dyDescent="0.25">
      <c r="A1" s="59" t="s">
        <v>227</v>
      </c>
    </row>
    <row r="2" spans="1:1" x14ac:dyDescent="0.25">
      <c r="A2" s="14"/>
    </row>
    <row r="3" spans="1:1" ht="18.75" x14ac:dyDescent="0.3">
      <c r="A3" s="39" t="s">
        <v>228</v>
      </c>
    </row>
    <row r="4" spans="1:1" x14ac:dyDescent="0.25">
      <c r="A4" s="14"/>
    </row>
    <row r="5" spans="1:1" ht="30" x14ac:dyDescent="0.25">
      <c r="A5" s="13" t="s">
        <v>229</v>
      </c>
    </row>
    <row r="6" spans="1:1" x14ac:dyDescent="0.25">
      <c r="A6" s="13" t="s">
        <v>230</v>
      </c>
    </row>
    <row r="7" spans="1:1" x14ac:dyDescent="0.25">
      <c r="A7" s="13" t="s">
        <v>231</v>
      </c>
    </row>
    <row r="8" spans="1:1" x14ac:dyDescent="0.25">
      <c r="A8" s="17" t="s">
        <v>232</v>
      </c>
    </row>
    <row r="9" spans="1:1" x14ac:dyDescent="0.25">
      <c r="A9" s="17" t="s">
        <v>233</v>
      </c>
    </row>
    <row r="10" spans="1:1" x14ac:dyDescent="0.25">
      <c r="A10" s="13" t="s">
        <v>234</v>
      </c>
    </row>
    <row r="11" spans="1:1" x14ac:dyDescent="0.25">
      <c r="A11" s="13"/>
    </row>
    <row r="12" spans="1:1" x14ac:dyDescent="0.25">
      <c r="A12" s="18" t="s">
        <v>235</v>
      </c>
    </row>
    <row r="13" spans="1:1" ht="18" x14ac:dyDescent="0.35">
      <c r="A13" s="71" t="s">
        <v>236</v>
      </c>
    </row>
    <row r="14" spans="1:1" ht="31.5" customHeight="1" x14ac:dyDescent="0.25">
      <c r="A14" s="72" t="s">
        <v>237</v>
      </c>
    </row>
    <row r="15" spans="1:1" ht="30" x14ac:dyDescent="0.25">
      <c r="A15" s="72" t="s">
        <v>238</v>
      </c>
    </row>
    <row r="16" spans="1:1" x14ac:dyDescent="0.25">
      <c r="A16" s="72" t="s">
        <v>239</v>
      </c>
    </row>
    <row r="17" spans="1:1" x14ac:dyDescent="0.25">
      <c r="A17" s="73" t="s">
        <v>240</v>
      </c>
    </row>
    <row r="18" spans="1:1" ht="16.5" customHeight="1" x14ac:dyDescent="0.25">
      <c r="A18" s="73" t="s">
        <v>241</v>
      </c>
    </row>
    <row r="19" spans="1:1" ht="18" customHeight="1" x14ac:dyDescent="0.25">
      <c r="A19" s="73" t="s">
        <v>242</v>
      </c>
    </row>
    <row r="20" spans="1:1" ht="32.25" customHeight="1" x14ac:dyDescent="0.25">
      <c r="A20" s="73" t="s">
        <v>243</v>
      </c>
    </row>
    <row r="21" spans="1:1" x14ac:dyDescent="0.25">
      <c r="A21" s="14"/>
    </row>
    <row r="22" spans="1:1" ht="18.75" x14ac:dyDescent="0.3">
      <c r="A22" s="74" t="s">
        <v>68</v>
      </c>
    </row>
    <row r="23" spans="1:1" x14ac:dyDescent="0.25">
      <c r="A23" s="40"/>
    </row>
    <row r="24" spans="1:1" x14ac:dyDescent="0.25">
      <c r="A24" s="75" t="s">
        <v>244</v>
      </c>
    </row>
    <row r="25" spans="1:1" ht="18" x14ac:dyDescent="0.35">
      <c r="A25" s="76" t="s">
        <v>245</v>
      </c>
    </row>
    <row r="26" spans="1:1" x14ac:dyDescent="0.25">
      <c r="A26" s="13"/>
    </row>
    <row r="27" spans="1:1" x14ac:dyDescent="0.25">
      <c r="A27" s="75" t="s">
        <v>246</v>
      </c>
    </row>
    <row r="28" spans="1:1" ht="30" x14ac:dyDescent="0.25">
      <c r="A28" s="17" t="s">
        <v>247</v>
      </c>
    </row>
    <row r="29" spans="1:1" x14ac:dyDescent="0.25">
      <c r="A29" s="17" t="s">
        <v>70</v>
      </c>
    </row>
    <row r="30" spans="1:1" x14ac:dyDescent="0.25">
      <c r="A30" s="13" t="s">
        <v>248</v>
      </c>
    </row>
    <row r="31" spans="1:1" ht="30" x14ac:dyDescent="0.25">
      <c r="A31" s="13" t="s">
        <v>249</v>
      </c>
    </row>
    <row r="32" spans="1:1" ht="30" x14ac:dyDescent="0.25">
      <c r="A32" s="17" t="s">
        <v>250</v>
      </c>
    </row>
    <row r="33" spans="1:1" x14ac:dyDescent="0.25">
      <c r="A33" s="13" t="s">
        <v>251</v>
      </c>
    </row>
    <row r="34" spans="1:1" x14ac:dyDescent="0.25">
      <c r="A34" s="13" t="s">
        <v>252</v>
      </c>
    </row>
    <row r="35" spans="1:1" ht="30" x14ac:dyDescent="0.25">
      <c r="A35" s="17" t="s">
        <v>253</v>
      </c>
    </row>
    <row r="36" spans="1:1" ht="30" x14ac:dyDescent="0.25">
      <c r="A36" s="13" t="s">
        <v>254</v>
      </c>
    </row>
    <row r="37" spans="1:1" ht="30" x14ac:dyDescent="0.25">
      <c r="A37" s="13" t="s">
        <v>255</v>
      </c>
    </row>
    <row r="38" spans="1:1" x14ac:dyDescent="0.25">
      <c r="A38" s="13" t="s">
        <v>256</v>
      </c>
    </row>
    <row r="39" spans="1:1" ht="15.75" x14ac:dyDescent="0.25">
      <c r="A39" s="4" t="s">
        <v>257</v>
      </c>
    </row>
    <row r="40" spans="1:1" x14ac:dyDescent="0.25">
      <c r="A40" s="13" t="s">
        <v>258</v>
      </c>
    </row>
    <row r="41" spans="1:1" ht="30" x14ac:dyDescent="0.25">
      <c r="A41" s="17" t="s">
        <v>75</v>
      </c>
    </row>
    <row r="42" spans="1:1" ht="33" customHeight="1" x14ac:dyDescent="0.25">
      <c r="A42" s="16" t="s">
        <v>259</v>
      </c>
    </row>
    <row r="43" spans="1:1" ht="31.5" x14ac:dyDescent="0.25">
      <c r="A43" s="16" t="s">
        <v>260</v>
      </c>
    </row>
    <row r="44" spans="1:1" ht="15.75" x14ac:dyDescent="0.25">
      <c r="A44" s="20" t="s">
        <v>261</v>
      </c>
    </row>
    <row r="45" spans="1:1" ht="15.75" x14ac:dyDescent="0.25">
      <c r="A45" s="16" t="s">
        <v>262</v>
      </c>
    </row>
    <row r="46" spans="1:1" ht="15.75" x14ac:dyDescent="0.25">
      <c r="A46" s="20" t="s">
        <v>263</v>
      </c>
    </row>
    <row r="47" spans="1:1" ht="15.75" x14ac:dyDescent="0.25">
      <c r="A47" s="19" t="s">
        <v>81</v>
      </c>
    </row>
    <row r="48" spans="1:1" ht="15.75" x14ac:dyDescent="0.25">
      <c r="A48" s="19" t="s">
        <v>82</v>
      </c>
    </row>
    <row r="49" spans="1:1" ht="15.75" x14ac:dyDescent="0.25">
      <c r="A49" s="16" t="s">
        <v>264</v>
      </c>
    </row>
    <row r="50" spans="1:1" ht="15.75" x14ac:dyDescent="0.25">
      <c r="A50" s="16" t="s">
        <v>265</v>
      </c>
    </row>
    <row r="51" spans="1:1" ht="15.75" x14ac:dyDescent="0.25">
      <c r="A51" s="16" t="s">
        <v>266</v>
      </c>
    </row>
    <row r="52" spans="1:1" ht="15.75" x14ac:dyDescent="0.25">
      <c r="A52" s="16" t="s">
        <v>267</v>
      </c>
    </row>
    <row r="53" spans="1:1" ht="15.75" x14ac:dyDescent="0.25">
      <c r="A53" s="16" t="s">
        <v>268</v>
      </c>
    </row>
    <row r="54" spans="1:1" ht="15.75" x14ac:dyDescent="0.25">
      <c r="A54" s="16" t="s">
        <v>269</v>
      </c>
    </row>
    <row r="55" spans="1:1" ht="15.75" x14ac:dyDescent="0.25">
      <c r="A55" s="16" t="s">
        <v>270</v>
      </c>
    </row>
    <row r="56" spans="1:1" ht="15.75" x14ac:dyDescent="0.25">
      <c r="A56" s="25" t="s">
        <v>90</v>
      </c>
    </row>
    <row r="57" spans="1:1" ht="15.75" x14ac:dyDescent="0.25">
      <c r="A57" s="16" t="s">
        <v>271</v>
      </c>
    </row>
    <row r="58" spans="1:1" ht="15.75" x14ac:dyDescent="0.25">
      <c r="A58" s="16" t="s">
        <v>272</v>
      </c>
    </row>
    <row r="59" spans="1:1" ht="15.75" x14ac:dyDescent="0.25">
      <c r="A59" s="16" t="s">
        <v>273</v>
      </c>
    </row>
    <row r="60" spans="1:1" ht="15.75" x14ac:dyDescent="0.25">
      <c r="A60" s="16" t="s">
        <v>274</v>
      </c>
    </row>
    <row r="61" spans="1:1" ht="15.75" x14ac:dyDescent="0.25">
      <c r="A61" s="16" t="s">
        <v>275</v>
      </c>
    </row>
    <row r="62" spans="1:1" ht="15.75" x14ac:dyDescent="0.25">
      <c r="A62" s="5" t="s">
        <v>276</v>
      </c>
    </row>
    <row r="63" spans="1:1" ht="15.75" x14ac:dyDescent="0.25">
      <c r="A63" s="27" t="s">
        <v>135</v>
      </c>
    </row>
    <row r="64" spans="1:1" ht="15.75" x14ac:dyDescent="0.25">
      <c r="A64" s="28" t="s">
        <v>277</v>
      </c>
    </row>
    <row r="65" spans="1:1" ht="15.75" x14ac:dyDescent="0.25">
      <c r="A65" s="77" t="s">
        <v>278</v>
      </c>
    </row>
    <row r="66" spans="1:1" ht="15.75" x14ac:dyDescent="0.25">
      <c r="A66" s="15" t="s">
        <v>279</v>
      </c>
    </row>
    <row r="67" spans="1:1" ht="15.75" x14ac:dyDescent="0.25">
      <c r="A67" s="28" t="s">
        <v>280</v>
      </c>
    </row>
    <row r="68" spans="1:1" ht="15.75" x14ac:dyDescent="0.25">
      <c r="A68" s="26" t="s">
        <v>281</v>
      </c>
    </row>
    <row r="69" spans="1:1" ht="15.75" x14ac:dyDescent="0.25">
      <c r="A69" s="19" t="s">
        <v>282</v>
      </c>
    </row>
    <row r="70" spans="1:1" ht="15.75" x14ac:dyDescent="0.25">
      <c r="A70" s="19" t="s">
        <v>103</v>
      </c>
    </row>
    <row r="71" spans="1:1" ht="15.75" x14ac:dyDescent="0.25">
      <c r="A71" s="5" t="s">
        <v>283</v>
      </c>
    </row>
    <row r="72" spans="1:1" ht="15.75" x14ac:dyDescent="0.25">
      <c r="A72" s="5" t="s">
        <v>284</v>
      </c>
    </row>
    <row r="73" spans="1:1" ht="15.75" x14ac:dyDescent="0.25">
      <c r="A73" s="5" t="s">
        <v>285</v>
      </c>
    </row>
    <row r="74" spans="1:1" ht="15.75" x14ac:dyDescent="0.25">
      <c r="A74" s="5" t="s">
        <v>286</v>
      </c>
    </row>
    <row r="75" spans="1:1" ht="15.75" x14ac:dyDescent="0.25">
      <c r="A75" s="19" t="s">
        <v>105</v>
      </c>
    </row>
    <row r="76" spans="1:1" ht="15.75" x14ac:dyDescent="0.25">
      <c r="A76" s="35" t="s">
        <v>106</v>
      </c>
    </row>
    <row r="77" spans="1:1" ht="15.75" x14ac:dyDescent="0.25">
      <c r="A77" s="33" t="s">
        <v>107</v>
      </c>
    </row>
    <row r="78" spans="1:1" x14ac:dyDescent="0.25">
      <c r="A78" s="14"/>
    </row>
    <row r="79" spans="1:1" x14ac:dyDescent="0.25">
      <c r="A79" s="75" t="s">
        <v>287</v>
      </c>
    </row>
    <row r="80" spans="1:1" ht="30" x14ac:dyDescent="0.25">
      <c r="A80" s="17" t="s">
        <v>75</v>
      </c>
    </row>
    <row r="81" spans="1:1" ht="15.75" x14ac:dyDescent="0.25">
      <c r="A81" s="16" t="s">
        <v>288</v>
      </c>
    </row>
    <row r="82" spans="1:1" ht="15.75" x14ac:dyDescent="0.25">
      <c r="A82" s="16" t="s">
        <v>289</v>
      </c>
    </row>
    <row r="83" spans="1:1" ht="15.75" x14ac:dyDescent="0.25">
      <c r="A83" s="20" t="s">
        <v>290</v>
      </c>
    </row>
    <row r="84" spans="1:1" ht="15.75" x14ac:dyDescent="0.25">
      <c r="A84" s="16" t="s">
        <v>291</v>
      </c>
    </row>
    <row r="85" spans="1:1" ht="15.75" x14ac:dyDescent="0.25">
      <c r="A85" s="20" t="s">
        <v>292</v>
      </c>
    </row>
    <row r="86" spans="1:1" ht="15.75" x14ac:dyDescent="0.25">
      <c r="A86" s="19" t="s">
        <v>81</v>
      </c>
    </row>
    <row r="87" spans="1:1" ht="15.75" x14ac:dyDescent="0.25">
      <c r="A87" s="19" t="s">
        <v>82</v>
      </c>
    </row>
    <row r="88" spans="1:1" ht="15.75" x14ac:dyDescent="0.25">
      <c r="A88" s="16" t="s">
        <v>293</v>
      </c>
    </row>
    <row r="89" spans="1:1" ht="15.75" x14ac:dyDescent="0.25">
      <c r="A89" s="16" t="s">
        <v>294</v>
      </c>
    </row>
    <row r="90" spans="1:1" ht="15.75" x14ac:dyDescent="0.25">
      <c r="A90" s="16" t="s">
        <v>295</v>
      </c>
    </row>
    <row r="91" spans="1:1" ht="15.75" x14ac:dyDescent="0.25">
      <c r="A91" s="16" t="s">
        <v>296</v>
      </c>
    </row>
    <row r="92" spans="1:1" ht="15.75" x14ac:dyDescent="0.25">
      <c r="A92" s="16" t="s">
        <v>297</v>
      </c>
    </row>
    <row r="93" spans="1:1" ht="15.75" x14ac:dyDescent="0.25">
      <c r="A93" s="16" t="s">
        <v>298</v>
      </c>
    </row>
    <row r="94" spans="1:1" ht="15.75" x14ac:dyDescent="0.25">
      <c r="A94" s="16" t="s">
        <v>299</v>
      </c>
    </row>
    <row r="95" spans="1:1" ht="15.75" x14ac:dyDescent="0.25">
      <c r="A95" s="25" t="s">
        <v>90</v>
      </c>
    </row>
    <row r="96" spans="1:1" ht="15.75" x14ac:dyDescent="0.25">
      <c r="A96" s="16" t="s">
        <v>300</v>
      </c>
    </row>
    <row r="97" spans="1:1" ht="15.75" x14ac:dyDescent="0.25">
      <c r="A97" s="16" t="s">
        <v>301</v>
      </c>
    </row>
    <row r="98" spans="1:1" ht="15.75" x14ac:dyDescent="0.25">
      <c r="A98" s="16" t="s">
        <v>302</v>
      </c>
    </row>
    <row r="99" spans="1:1" ht="15.75" x14ac:dyDescent="0.25">
      <c r="A99" s="16" t="s">
        <v>303</v>
      </c>
    </row>
    <row r="100" spans="1:1" ht="15.75" x14ac:dyDescent="0.25">
      <c r="A100" s="16" t="s">
        <v>304</v>
      </c>
    </row>
    <row r="101" spans="1:1" ht="15.75" x14ac:dyDescent="0.25">
      <c r="A101" s="5" t="s">
        <v>305</v>
      </c>
    </row>
    <row r="102" spans="1:1" ht="15.75" x14ac:dyDescent="0.25">
      <c r="A102" s="27" t="s">
        <v>135</v>
      </c>
    </row>
    <row r="103" spans="1:1" ht="15.75" x14ac:dyDescent="0.25">
      <c r="A103" s="28" t="s">
        <v>306</v>
      </c>
    </row>
    <row r="104" spans="1:1" ht="15.75" x14ac:dyDescent="0.25">
      <c r="A104" s="29" t="s">
        <v>100</v>
      </c>
    </row>
    <row r="105" spans="1:1" ht="15.75" x14ac:dyDescent="0.25">
      <c r="A105" s="15" t="s">
        <v>307</v>
      </c>
    </row>
    <row r="106" spans="1:1" ht="15.75" x14ac:dyDescent="0.25">
      <c r="A106" s="28" t="s">
        <v>308</v>
      </c>
    </row>
    <row r="107" spans="1:1" ht="15.75" x14ac:dyDescent="0.25">
      <c r="A107" s="27" t="s">
        <v>309</v>
      </c>
    </row>
    <row r="108" spans="1:1" ht="15.75" x14ac:dyDescent="0.25">
      <c r="A108" s="19" t="s">
        <v>310</v>
      </c>
    </row>
    <row r="109" spans="1:1" ht="15.75" x14ac:dyDescent="0.25">
      <c r="A109" s="19" t="s">
        <v>311</v>
      </c>
    </row>
    <row r="110" spans="1:1" ht="15.75" x14ac:dyDescent="0.25">
      <c r="A110" s="5" t="s">
        <v>312</v>
      </c>
    </row>
    <row r="111" spans="1:1" ht="15.75" x14ac:dyDescent="0.25">
      <c r="A111" s="5" t="s">
        <v>313</v>
      </c>
    </row>
    <row r="112" spans="1:1" ht="15.75" x14ac:dyDescent="0.25">
      <c r="A112" s="5" t="s">
        <v>314</v>
      </c>
    </row>
    <row r="113" spans="1:1" ht="15.75" x14ac:dyDescent="0.25">
      <c r="A113" s="5" t="s">
        <v>315</v>
      </c>
    </row>
    <row r="114" spans="1:1" ht="15.75" x14ac:dyDescent="0.25">
      <c r="A114" s="19" t="s">
        <v>316</v>
      </c>
    </row>
    <row r="115" spans="1:1" ht="31.5" x14ac:dyDescent="0.25">
      <c r="A115" s="35" t="s">
        <v>317</v>
      </c>
    </row>
    <row r="116" spans="1:1" ht="15.75" x14ac:dyDescent="0.25">
      <c r="A116" s="33" t="s">
        <v>107</v>
      </c>
    </row>
    <row r="117" spans="1:1" x14ac:dyDescent="0.25">
      <c r="A117" s="14"/>
    </row>
    <row r="118" spans="1:1" x14ac:dyDescent="0.25">
      <c r="A118" s="59" t="s">
        <v>227</v>
      </c>
    </row>
    <row r="119" spans="1:1" x14ac:dyDescent="0.25">
      <c r="A119" s="14"/>
    </row>
    <row r="120" spans="1:1" x14ac:dyDescent="0.25">
      <c r="A120" s="14"/>
    </row>
  </sheetData>
  <sheetProtection algorithmName="SHA-512" hashValue="W3WbckkD4/fcJbxa5v+NjQN/GqugnzU/g7C8CRkvnq93eKjY5dE7n3Fl+tW7C1N3XYAbRW/a3O7kEedMInrlbw==" saltValue="QR5czVjUnlgmn6yA9c5wdw==" spinCount="100000" sheet="1" objects="1" scenarios="1"/>
  <hyperlinks>
    <hyperlink ref="A118" location="'FF ajustare pret apa 2a'!A1" display="Completeaza date in Anexa 2a)" xr:uid="{8716DA38-D681-4E50-8C45-BE1562306E64}"/>
    <hyperlink ref="A1" location="'FF ajustare pret apa 2a'!A1" display="Completeaza date in Anexa 2a)" xr:uid="{40A1D60D-B65C-429D-9AEE-FE164F16D464}"/>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FF stabilire pret apa 1a</vt:lpstr>
      <vt:lpstr>FF stabilire tarif canalizare1b</vt:lpstr>
      <vt:lpstr>FF ajustare pret apa 2a</vt:lpstr>
      <vt:lpstr>FF ajustare tarif canalizare 2b</vt:lpstr>
      <vt:lpstr>FF modificare pret apa 3a</vt:lpstr>
      <vt:lpstr>FF modif tarif canalizare 3b</vt:lpstr>
      <vt:lpstr>Instructiuni FF 1a</vt:lpstr>
      <vt:lpstr>Intructiuni FF 1b</vt:lpstr>
      <vt:lpstr>Instructiuni FF 2a</vt:lpstr>
      <vt:lpstr>Intructiuni FF 2b</vt:lpstr>
      <vt:lpstr>Instructiuni FF 3a</vt:lpstr>
      <vt:lpstr>Intructiuni FF 3b</vt:lpstr>
      <vt:lpstr>'FF ajustare pret apa 2a'!Print_Area</vt:lpstr>
      <vt:lpstr>'FF ajustare tarif canalizare 2b'!Print_Area</vt:lpstr>
      <vt:lpstr>'FF modif tarif canalizare 3b'!Print_Area</vt:lpstr>
      <vt:lpstr>'FF modificare pret apa 3a'!Print_Area</vt:lpstr>
      <vt:lpstr>'FF stabilire pret apa 1a'!Print_Area</vt:lpstr>
      <vt:lpstr>'FF stabilire tarif canalizare1b'!Print_Area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silviu.lacatusu</dc:creator>
  <cp:lastModifiedBy>Silviu Lacatusu</cp:lastModifiedBy>
  <dcterms:created xsi:type="dcterms:W3CDTF">2022-03-10T08:08:36Z</dcterms:created>
  <dcterms:modified xsi:type="dcterms:W3CDTF">2023-12-07T10:59:28Z</dcterms:modified>
</cp:coreProperties>
</file>