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iulian.bandoiu\desktop\modif. 2 O640\"/>
    </mc:Choice>
  </mc:AlternateContent>
  <xr:revisionPtr revIDLastSave="0" documentId="8_{F26E3159-892D-4A0C-BBB7-955763E94011}" xr6:coauthVersionLast="47" xr6:coauthVersionMax="47" xr10:uidLastSave="{00000000-0000-0000-0000-000000000000}"/>
  <bookViews>
    <workbookView xWindow="4155" yWindow="4065" windowWidth="21600" windowHeight="11385" tabRatio="707" firstSheet="1" activeTab="1" xr2:uid="{AC462911-9879-4358-A3B7-68254402ACC7}"/>
  </bookViews>
  <sheets>
    <sheet name="INSTRUCTIUNI" sheetId="10" state="hidden" r:id="rId1"/>
    <sheet name="introducere date" sheetId="15" r:id="rId2"/>
    <sheet name="TDG_RECICLABILE" sheetId="4" r:id="rId3"/>
    <sheet name="Foaie2" sheetId="12" state="hidden" r:id="rId4"/>
    <sheet name="Foaie1" sheetId="7" state="hidden" r:id="rId5"/>
    <sheet name="TDG_REZIDUALE" sheetId="6" r:id="rId6"/>
    <sheet name="TAXE UTILIZATORI" sheetId="17" r:id="rId7"/>
  </sheets>
  <externalReferences>
    <externalReference r:id="rId8"/>
    <externalReference r:id="rId9"/>
  </externalReferences>
  <definedNames>
    <definedName name="bio" localSheetId="1">'introducere date'!#REF!</definedName>
    <definedName name="bio">#REF!</definedName>
    <definedName name="capt" localSheetId="1">'introducere date'!#REF!</definedName>
    <definedName name="capt">#REF!</definedName>
    <definedName name="CEC" localSheetId="0">'[1]TARIFE UTILIZATORI'!#REF!</definedName>
    <definedName name="CEC" localSheetId="6">'TAXE UTILIZATORI'!#REF!</definedName>
    <definedName name="CEC">#REF!</definedName>
    <definedName name="den" localSheetId="0">'[1]TARIFE UTILIZATORI'!#REF!</definedName>
    <definedName name="den" localSheetId="6">'TAXE UTILIZATORI'!#REF!</definedName>
    <definedName name="den">#REF!</definedName>
    <definedName name="denbio" localSheetId="0">[1]TDG_REZIDUALE!#REF!</definedName>
    <definedName name="denbio" localSheetId="6">[2]TDG_REZIDUALE!$I$61</definedName>
    <definedName name="denbio">TDG_REZIDUALE!#REF!</definedName>
    <definedName name="denrec" localSheetId="0">[1]TDG_RECICLABILE!$I$35</definedName>
    <definedName name="denrec" localSheetId="6">[2]TDG_RECICLABILE!$I$37</definedName>
    <definedName name="denrec" localSheetId="5">TDG_REZIDUALE!#REF!</definedName>
    <definedName name="denrec">TDG_RECICLABILE!#REF!</definedName>
    <definedName name="denrez" localSheetId="0">[1]TDG_RECICLABILE!$I$37</definedName>
    <definedName name="denrez" localSheetId="6">[2]TDG_RECICLABILE!$I$39</definedName>
    <definedName name="denrez" localSheetId="5">TDG_REZIDUALE!#REF!</definedName>
    <definedName name="denrez">TDG_RECICLABILE!#REF!</definedName>
    <definedName name="IP" localSheetId="1">'introducere date'!#REF!</definedName>
    <definedName name="IP">#REF!</definedName>
    <definedName name="ir" localSheetId="1">'introducere date'!#REF!</definedName>
    <definedName name="ir">#REF!</definedName>
    <definedName name="iu" localSheetId="1">'introducere date'!#REF!</definedName>
    <definedName name="iu">#REF!</definedName>
    <definedName name="MEN" localSheetId="0">'[1]TARIFE UTILIZATORI'!#REF!</definedName>
    <definedName name="MEN" localSheetId="6">'TAXE UTILIZATORI'!#REF!</definedName>
    <definedName name="MEN">#REF!</definedName>
    <definedName name="OAT" localSheetId="0">'[1]TARIFE UTILIZATORI'!#REF!</definedName>
    <definedName name="OAT" localSheetId="6">'TAXE UTILIZATORI'!#REF!</definedName>
    <definedName name="OAT">#REF!</definedName>
    <definedName name="PJ" localSheetId="0">'[1]TARIFE UTILIZATORI'!#REF!</definedName>
    <definedName name="PJ" localSheetId="6">'TAXE UTILIZATORI'!#REF!</definedName>
    <definedName name="PJ">#REF!</definedName>
    <definedName name="rec" localSheetId="1">'introducere date'!#REF!</definedName>
    <definedName name="rec">#REF!</definedName>
    <definedName name="rez" localSheetId="1">'introducere date'!#REF!</definedName>
    <definedName name="rez">#REF!</definedName>
    <definedName name="SIM" localSheetId="0">'[1]TARIFE UTILIZATORI'!#REF!</definedName>
    <definedName name="sim" localSheetId="1">'introducere date'!#REF!</definedName>
    <definedName name="SIM" localSheetId="6">'TAXE UTILIZATORI'!#REF!</definedName>
    <definedName name="sim">#REF!</definedName>
    <definedName name="TVA" localSheetId="0">'[1]TARIFE UTILIZATORI'!$G$15</definedName>
    <definedName name="TVA" localSheetId="6">'TAXE UTILIZATORI'!#REF!</definedName>
    <definedName name="TVA">#REF!</definedName>
    <definedName name="_xlnm.Print_Area" localSheetId="6">'TAXE UTILIZATORI'!$A$1:$J$82</definedName>
    <definedName name="_xlnm.Print_Area" localSheetId="2">TDG_RECICLABILE!$A$1:$K$137</definedName>
    <definedName name="_xlnm.Print_Area" localSheetId="5">TDG_REZIDUALE!$A$1:$I$216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17" l="1"/>
  <c r="G74" i="17"/>
  <c r="G61" i="17"/>
  <c r="G55" i="17"/>
  <c r="G43" i="17"/>
  <c r="G38" i="17"/>
  <c r="G33" i="17"/>
  <c r="G28" i="17"/>
  <c r="G23" i="17"/>
  <c r="G18" i="17"/>
  <c r="G10" i="17"/>
  <c r="G19" i="17" s="1"/>
  <c r="G76" i="17"/>
  <c r="G50" i="17" l="1"/>
  <c r="G44" i="17"/>
  <c r="G39" i="17"/>
  <c r="G34" i="17"/>
  <c r="G29" i="17"/>
  <c r="G24" i="17"/>
  <c r="G56" i="17" s="1"/>
  <c r="G57" i="17"/>
  <c r="G58" i="17" l="1"/>
  <c r="G62" i="17"/>
  <c r="G63" i="17" s="1"/>
  <c r="G65" i="17" l="1"/>
  <c r="G69" i="17" s="1"/>
  <c r="G81" i="17" l="1"/>
  <c r="F117" i="6"/>
  <c r="F62" i="4"/>
  <c r="F115" i="6"/>
  <c r="F113" i="6"/>
  <c r="F111" i="6"/>
  <c r="F109" i="6"/>
  <c r="F107" i="6"/>
  <c r="F105" i="6"/>
  <c r="F103" i="6"/>
  <c r="F101" i="6"/>
  <c r="F76" i="6"/>
  <c r="F61" i="6"/>
  <c r="F43" i="6"/>
  <c r="F37" i="6"/>
  <c r="F33" i="6"/>
  <c r="F29" i="6"/>
  <c r="F19" i="6"/>
  <c r="F15" i="6"/>
  <c r="F12" i="6"/>
  <c r="F11" i="6"/>
  <c r="F8" i="6"/>
  <c r="F11" i="4"/>
  <c r="F12" i="4"/>
  <c r="F60" i="4"/>
  <c r="F58" i="4"/>
  <c r="F56" i="4"/>
  <c r="F54" i="4"/>
  <c r="F52" i="4"/>
  <c r="F69" i="4" s="1"/>
  <c r="F110" i="4" s="1"/>
  <c r="F37" i="4"/>
  <c r="F33" i="4"/>
  <c r="F25" i="4"/>
  <c r="F21" i="4"/>
  <c r="F9" i="4"/>
  <c r="F7" i="4"/>
  <c r="F65" i="6" l="1"/>
  <c r="F80" i="6"/>
  <c r="F55" i="6"/>
  <c r="F51" i="6"/>
  <c r="H95" i="15"/>
  <c r="H97" i="15" s="1"/>
  <c r="F20" i="6" s="1"/>
  <c r="F84" i="6" s="1"/>
  <c r="H81" i="15"/>
  <c r="H83" i="15" s="1"/>
  <c r="F16" i="6" s="1"/>
  <c r="F70" i="6" s="1"/>
  <c r="H66" i="15"/>
  <c r="H69" i="15" s="1"/>
  <c r="F10" i="6" s="1"/>
  <c r="F47" i="6" s="1"/>
  <c r="H51" i="15" l="1"/>
  <c r="H21" i="15"/>
  <c r="H8" i="15"/>
  <c r="AB1" i="15"/>
  <c r="F173" i="6" l="1"/>
  <c r="F39" i="4"/>
  <c r="F39" i="6"/>
  <c r="F35" i="4"/>
  <c r="F34" i="6"/>
  <c r="F155" i="6" s="1"/>
  <c r="F31" i="6"/>
  <c r="F78" i="6"/>
  <c r="F66" i="6"/>
  <c r="F169" i="6" s="1"/>
  <c r="F45" i="6"/>
  <c r="F71" i="6"/>
  <c r="F34" i="4"/>
  <c r="F72" i="6"/>
  <c r="F38" i="4"/>
  <c r="F95" i="4" s="1"/>
  <c r="F67" i="6"/>
  <c r="F23" i="4"/>
  <c r="F27" i="4"/>
  <c r="F62" i="6"/>
  <c r="F161" i="6" s="1"/>
  <c r="F77" i="6"/>
  <c r="F163" i="6" s="1"/>
  <c r="F22" i="4"/>
  <c r="F91" i="4" s="1"/>
  <c r="F26" i="4"/>
  <c r="F93" i="4" s="1"/>
  <c r="F63" i="6"/>
  <c r="F44" i="6"/>
  <c r="F159" i="6" s="1"/>
  <c r="F193" i="6" s="1"/>
  <c r="F38" i="6"/>
  <c r="F157" i="6" s="1"/>
  <c r="F35" i="6"/>
  <c r="F30" i="6"/>
  <c r="F153" i="6" s="1"/>
  <c r="F57" i="6"/>
  <c r="F85" i="6"/>
  <c r="F48" i="6"/>
  <c r="F82" i="6"/>
  <c r="F86" i="6"/>
  <c r="F52" i="6"/>
  <c r="F81" i="6"/>
  <c r="F171" i="6" s="1"/>
  <c r="F56" i="6"/>
  <c r="F53" i="6"/>
  <c r="F49" i="6"/>
  <c r="H54" i="15"/>
  <c r="F29" i="4"/>
  <c r="H12" i="15"/>
  <c r="H15" i="15" s="1"/>
  <c r="F17" i="4" s="1"/>
  <c r="F197" i="6" l="1"/>
  <c r="F195" i="6"/>
  <c r="F41" i="4"/>
  <c r="F79" i="4" s="1"/>
  <c r="H105" i="15"/>
  <c r="H106" i="15" s="1"/>
  <c r="F92" i="6" s="1"/>
  <c r="F77" i="4"/>
  <c r="F43" i="4"/>
  <c r="F42" i="4"/>
  <c r="F118" i="4"/>
  <c r="F75" i="4"/>
  <c r="F116" i="4" s="1"/>
  <c r="F120" i="4"/>
  <c r="F71" i="4"/>
  <c r="F112" i="4" s="1"/>
  <c r="F73" i="4"/>
  <c r="F114" i="4" s="1"/>
  <c r="F19" i="4"/>
  <c r="F18" i="4"/>
  <c r="F89" i="4" s="1"/>
  <c r="F31" i="4"/>
  <c r="F30" i="4"/>
  <c r="F13" i="4"/>
  <c r="H17" i="15"/>
  <c r="F25" i="6" s="1"/>
  <c r="F138" i="6" l="1"/>
  <c r="F140" i="6"/>
  <c r="F142" i="6"/>
  <c r="F94" i="6"/>
  <c r="F93" i="6"/>
  <c r="F124" i="6"/>
  <c r="F185" i="6" s="1"/>
  <c r="F128" i="6"/>
  <c r="F189" i="6" s="1"/>
  <c r="F132" i="6"/>
  <c r="F99" i="4"/>
  <c r="F97" i="4"/>
  <c r="F27" i="6"/>
  <c r="F26" i="6"/>
  <c r="F151" i="6" s="1"/>
  <c r="F205" i="6" l="1"/>
  <c r="F203" i="6"/>
  <c r="F207" i="6"/>
  <c r="F167" i="6"/>
  <c r="F165" i="6"/>
  <c r="F199" i="6" s="1"/>
  <c r="F201" i="6"/>
  <c r="F134" i="6"/>
  <c r="F126" i="6"/>
  <c r="F187" i="6" s="1"/>
  <c r="F136" i="6"/>
  <c r="F130" i="6"/>
  <c r="F191" i="6" s="1"/>
  <c r="F101" i="4" l="1"/>
  <c r="F175" i="6" l="1"/>
  <c r="F177" i="6" s="1"/>
  <c r="F144" i="6"/>
  <c r="F81" i="4" l="1"/>
  <c r="F209" i="6"/>
  <c r="F211" i="6" s="1"/>
  <c r="F12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Silviu Lacatusu</author>
  </authors>
  <commentList>
    <comment ref="B12" authorId="0" shapeId="0" xr:uid="{8CB931C2-6F3C-4749-BB6C-DAAA605EED5E}">
      <text>
        <r>
          <rPr>
            <sz val="9"/>
            <color indexed="81"/>
            <rFont val="Tahoma"/>
            <family val="2"/>
          </rPr>
          <t xml:space="preserve">Se consideră a fi 33% din cantitatea de deșeuri municipale, în lipsa determinărilor de compoziție a deșeurilor, în conformitate cu prevederile din anexa nr. 5 la O.U.G. nr. 92/2021 privind regimul deșeurilor, cu modificările și completările ulterioare
</t>
        </r>
      </text>
    </comment>
    <comment ref="B13" authorId="0" shapeId="0" xr:uid="{35BA3CF8-0CB2-4322-A42C-2ABD89C214B2}">
      <text>
        <r>
          <rPr>
            <sz val="9"/>
            <color indexed="81"/>
            <rFont val="Tahoma"/>
            <family val="2"/>
          </rPr>
          <t xml:space="preserve">Valoarea minima a indicatorul de performanță pentru colectarea separată a deșeurilor de hârtie, metal, plastic și sticlă prevăzut în contractul de delegare trebuie sa fie de 70%,  în conformitate cu prevederile din anexa nr. 5 la O.U.G. nr. 92/2021 privind regimul deșeurilor, cu modificările și completările ulterioare. 
</t>
        </r>
      </text>
    </comment>
    <comment ref="H13" authorId="0" shapeId="0" xr:uid="{3A022D27-072D-4D9A-92B0-7A2F7065AA47}">
      <text>
        <r>
          <rPr>
            <sz val="9"/>
            <color indexed="81"/>
            <rFont val="Tahoma"/>
            <family val="2"/>
          </rPr>
          <t xml:space="preserve">Valoarea indictorului prevazuta in contractul de delegare
</t>
        </r>
      </text>
    </comment>
    <comment ref="B15" authorId="0" shapeId="0" xr:uid="{07EBAAB0-AAA2-480F-BA38-CD1FF9A1E7B0}">
      <text>
        <r>
          <rPr>
            <sz val="9"/>
            <color indexed="81"/>
            <rFont val="Tahoma"/>
            <family val="2"/>
          </rPr>
          <t xml:space="preserve"> Cantitatea programată de deșeuri reciclabile colectate separat se calculează pe baza indicatorului de performanță pentru colectarea separată a deșeurilor de hârtie, metal, plastic și sticlă prevăzut în contractul de delegare sau, după caz în hotărârea de dare în administrare. Valoarea minimă a indicatorului este de 70% deșeuri de hârtie metal, plastic și sticlă colectate separat din cantitatea totală generată de deșeuri de hârtie metal, plastic și sticlă, care, în lipsa determinărilor de compoziție a deșeurilor, se consideră a fi 33% din cantitatea de deșeuri municipale (poziția VII), în conformitate cu prevederile din anexa nr. 5 la O.U.G. nr. 92/2021 privind regimul deșeurilor, cu modificările și completările ulterioare.</t>
        </r>
      </text>
    </comment>
    <comment ref="H15" authorId="0" shapeId="0" xr:uid="{B5944B6F-BE82-4680-9DB5-EB802BE031AA}">
      <text>
        <r>
          <rPr>
            <sz val="9"/>
            <color indexed="81"/>
            <rFont val="Tahoma"/>
            <family val="2"/>
          </rPr>
          <t xml:space="preserve">Cantitatea de deseuri programata Q reciclabile din Fisa de Fundamentare a tarifului de colectare separata și transport separat al deseurilor reciclabile de hartie, metal plastic si sticla
</t>
        </r>
      </text>
    </comment>
    <comment ref="H16" authorId="0" shapeId="0" xr:uid="{AD413957-44C9-4C2F-9CCB-BB7512B909ED}">
      <text>
        <r>
          <rPr>
            <sz val="9"/>
            <color indexed="81"/>
            <rFont val="Tahoma"/>
            <family val="2"/>
          </rPr>
          <t xml:space="preserve">Cantitatea de deseuri programata Q biodeseuri din Fisa de Fundamentare a tarifului de colectare separata și transport separat al biodeseurilor
</t>
        </r>
      </text>
    </comment>
    <comment ref="H17" authorId="0" shapeId="0" xr:uid="{768CC630-7BEC-4981-A337-97EA00B014F9}">
      <text>
        <r>
          <rPr>
            <sz val="9"/>
            <color indexed="81"/>
            <rFont val="Tahoma"/>
            <family val="2"/>
          </rPr>
          <t>Cantitatea de deseuri programata Q reziduale din Fisa de Fundamentare a tarifului de colectare separata și transport separat al deseurilor reziduale</t>
        </r>
      </text>
    </comment>
    <comment ref="H19" authorId="0" shapeId="0" xr:uid="{C653C259-DE0E-4F5F-B1E8-333C4EE2C8F4}">
      <text>
        <r>
          <rPr>
            <sz val="9"/>
            <color indexed="81"/>
            <rFont val="Tahoma"/>
            <family val="2"/>
          </rPr>
          <t xml:space="preserve">Valoare din Fișa de Fundamentare a Tarifului de colectare separată și transport separat al deseurilor reciclabile de hartie, metal, plastic și sticla 
</t>
        </r>
      </text>
    </comment>
    <comment ref="H20" authorId="0" shapeId="0" xr:uid="{06F8F1E6-676D-4161-9BFA-3296B9A14976}">
      <text>
        <r>
          <rPr>
            <sz val="9"/>
            <color indexed="81"/>
            <rFont val="Tahoma"/>
            <family val="2"/>
          </rPr>
          <t>Valoare din Fișa de Fundamentare a Tarifului de colectare separată și transport separat al deseurilor reziduale</t>
        </r>
        <r>
          <rPr>
            <b/>
            <sz val="9"/>
            <color indexed="81"/>
            <rFont val="Tahoma"/>
            <family val="2"/>
          </rPr>
          <t xml:space="preserve">
</t>
        </r>
        <r>
          <rPr>
            <sz val="9"/>
            <color indexed="81"/>
            <rFont val="Tahoma"/>
            <family val="2"/>
          </rPr>
          <t xml:space="preserve">
</t>
        </r>
      </text>
    </comment>
    <comment ref="H21" authorId="0" shapeId="0" xr:uid="{72C71E77-DB2D-47E7-B03A-02900E618116}">
      <text>
        <r>
          <rPr>
            <sz val="9"/>
            <color indexed="81"/>
            <rFont val="Tahoma"/>
            <family val="2"/>
          </rPr>
          <t xml:space="preserve">Densitatea medie a fracției de biodeșeuri se consideră egală cu densitatea medie a fracției de deșeuri reziduale, respectiv cu ρ reziduale din fișa de fundamentare a tarifului de colectare separată și transport separat deșeuri reziduale
</t>
        </r>
      </text>
    </comment>
    <comment ref="H23" authorId="0" shapeId="0" xr:uid="{1DE0C2BC-D7FE-4F3C-BCB4-AF3B8C00F475}">
      <text>
        <r>
          <rPr>
            <sz val="9"/>
            <color indexed="81"/>
            <rFont val="Tahoma"/>
            <family val="2"/>
          </rPr>
          <t xml:space="preserve">Tariful din Fișa de Fundamentare a Tarifului de colectare separată și transport separat al deseurilor reciclabile de hartie, metal, plastic și sticla 
</t>
        </r>
      </text>
    </comment>
    <comment ref="H24" authorId="0" shapeId="0" xr:uid="{F89A0E23-084C-426A-A2C5-9F725D55CC2E}">
      <text>
        <r>
          <rPr>
            <sz val="9"/>
            <color indexed="81"/>
            <rFont val="Tahoma"/>
            <family val="2"/>
          </rPr>
          <t xml:space="preserve">tariful din Fișa de Fundamentare a Tarifului de colectare separată și transport separat al biodeseurilor
</t>
        </r>
      </text>
    </comment>
    <comment ref="H25" authorId="0" shapeId="0" xr:uid="{0DD91EAD-A74B-44EC-AE37-0E8CB673D39D}">
      <text>
        <r>
          <rPr>
            <sz val="9"/>
            <color indexed="81"/>
            <rFont val="Tahoma"/>
            <family val="2"/>
          </rPr>
          <t>tariful din Fișa de Fundamentare a Tarifului de colectare separată și transport separat al deseurilor reziduale</t>
        </r>
      </text>
    </comment>
    <comment ref="H32" authorId="0" shapeId="0" xr:uid="{C309CDD3-459A-4B8C-8FCD-F82D7A9EC510}">
      <text>
        <r>
          <rPr>
            <sz val="9"/>
            <color indexed="81"/>
            <rFont val="Tahoma"/>
            <family val="2"/>
          </rPr>
          <t xml:space="preserve">Cantitatea de deseuri programata Q reciclabile din Fisa de Fundamentare a tarifului de transfer al deseurilor reciclabile de hartie, metal plastic si sticla
</t>
        </r>
      </text>
    </comment>
    <comment ref="H33" authorId="0" shapeId="0" xr:uid="{0C9F0037-34AF-4A1D-95C9-F3BD37E1A19B}">
      <text>
        <r>
          <rPr>
            <sz val="9"/>
            <color indexed="81"/>
            <rFont val="Tahoma"/>
            <family val="2"/>
          </rPr>
          <t xml:space="preserve">Tariful din Fisa de Fundamentare a tarifului de transfer al deseurilor reciclabile de hartie, metal plastic si sticla
</t>
        </r>
      </text>
    </comment>
    <comment ref="H35" authorId="0" shapeId="0" xr:uid="{0FA782B7-61C6-4812-9C0F-F9451EC1674E}">
      <text>
        <r>
          <rPr>
            <sz val="9"/>
            <color indexed="81"/>
            <rFont val="Tahoma"/>
            <family val="2"/>
          </rPr>
          <t xml:space="preserve">Cantitatea de deseuri programata Q biodeseuri din Fisa de Fundamentare a tarifului de transfer al biodeseurilor
</t>
        </r>
      </text>
    </comment>
    <comment ref="H36" authorId="0" shapeId="0" xr:uid="{6C3F092F-56A0-4637-AE36-82516168CFA8}">
      <text>
        <r>
          <rPr>
            <sz val="9"/>
            <color indexed="81"/>
            <rFont val="Tahoma"/>
            <family val="2"/>
          </rPr>
          <t>Tariful din Fisa de Fundamentare a tarifului de transfer al biodeseurilor</t>
        </r>
      </text>
    </comment>
    <comment ref="H38" authorId="0" shapeId="0" xr:uid="{B03D4707-38A5-45E5-8470-E98D06CE3FC4}">
      <text>
        <r>
          <rPr>
            <sz val="9"/>
            <color indexed="81"/>
            <rFont val="Tahoma"/>
            <family val="2"/>
          </rPr>
          <t xml:space="preserve">Cantitatea de deseuri programata Q reziduale din Fisa de Fundamentare a tarifului de transfer al deseurilor reziduale
</t>
        </r>
      </text>
    </comment>
    <comment ref="H39" authorId="0" shapeId="0" xr:uid="{AE652A7D-F9B5-4CCF-88E4-B011E213CFAA}">
      <text>
        <r>
          <rPr>
            <sz val="9"/>
            <color indexed="81"/>
            <rFont val="Tahoma"/>
            <family val="2"/>
          </rPr>
          <t>Tariful din Fisa de Fundamentare a tarifului de transfer al deseurilor reziduale</t>
        </r>
      </text>
    </comment>
    <comment ref="H47" authorId="0" shapeId="0" xr:uid="{98BEB0B7-9EDC-4400-8020-A9BBDFD1590D}">
      <text>
        <r>
          <rPr>
            <sz val="9"/>
            <color indexed="81"/>
            <rFont val="Tahoma"/>
            <family val="2"/>
          </rPr>
          <t xml:space="preserve">Cantitatea de deseuri programata Q reciclabile din Fisa de Fundamentare a tarifului de sortare al deseurilor reciclabile de hartie, metal plastic si sticla
</t>
        </r>
      </text>
    </comment>
    <comment ref="H48" authorId="0" shapeId="0" xr:uid="{D98E7647-0BDC-499B-9AB4-4047DF17FC62}">
      <text>
        <r>
          <rPr>
            <sz val="9"/>
            <color indexed="81"/>
            <rFont val="Tahoma"/>
            <family val="2"/>
          </rPr>
          <t xml:space="preserve">Tariful din Fisa de Fundamentare a tarifului de sortare  al deseurilor reciclabile de hartie, metal plastic si sticla
</t>
        </r>
      </text>
    </comment>
    <comment ref="H49" authorId="0" shapeId="0" xr:uid="{ED0D53D6-C4A1-4E25-B01A-9D01953B4197}">
      <text>
        <r>
          <rPr>
            <sz val="9"/>
            <color indexed="81"/>
            <rFont val="Tahoma"/>
            <family val="2"/>
          </rPr>
          <t>Indicatorul de performanță pentru operarea stației de sortare prevăzut în contractul de delegare</t>
        </r>
      </text>
    </comment>
    <comment ref="H51" authorId="0" shapeId="0" xr:uid="{2A923951-7DBC-4DC8-8505-8C391E31E214}">
      <text>
        <r>
          <rPr>
            <sz val="9"/>
            <color indexed="81"/>
            <rFont val="Tahoma"/>
            <family val="2"/>
          </rPr>
          <t>Indicatorul de performanță pentru operarea stației de sortare prevăzut în contractul de delegare, % de reziduuri rezultat în urma procesului de sortare</t>
        </r>
      </text>
    </comment>
    <comment ref="H52" authorId="0" shapeId="0" xr:uid="{B4760C6A-20D6-4544-8B32-A78700C50235}">
      <text>
        <r>
          <rPr>
            <sz val="9"/>
            <color indexed="81"/>
            <rFont val="Tahoma"/>
            <family val="2"/>
          </rPr>
          <t xml:space="preserve">Calculată prin raportare la cantitatea de deșeuri reciclabile colectate separat intrată în statia de sortare
</t>
        </r>
      </text>
    </comment>
    <comment ref="H53" authorId="0" shapeId="0" xr:uid="{BEBE09E9-F061-481D-B39A-8B8C4C2B3CC1}">
      <text>
        <r>
          <rPr>
            <sz val="9"/>
            <color indexed="81"/>
            <rFont val="Tahoma"/>
            <family val="2"/>
          </rPr>
          <t xml:space="preserve">Calculată prin raportare la cantitatea de deșeuri reciclabile colectate separat intrată în statia de sortare
</t>
        </r>
      </text>
    </comment>
    <comment ref="H62" authorId="0" shapeId="0" xr:uid="{1B993ED1-EE8E-43D5-A31D-EAACB7880027}">
      <text>
        <r>
          <rPr>
            <sz val="9"/>
            <color indexed="81"/>
            <rFont val="Tahoma"/>
            <family val="2"/>
          </rPr>
          <t>Cantitatea totală de deșeuri reziduale programată a fi acceptata la instalațiile de tratare mecano-biologică și/sau la instalațiile de tratare integrată a deșeurilor din fișa de fundamentare a tarifului Ttmb</t>
        </r>
      </text>
    </comment>
    <comment ref="H63" authorId="0" shapeId="0" xr:uid="{6723E503-1161-4FCD-B058-D6EEE8C3514B}">
      <text>
        <r>
          <rPr>
            <sz val="9"/>
            <color indexed="81"/>
            <rFont val="Tahoma"/>
            <family val="2"/>
          </rPr>
          <t xml:space="preserve">Tariful din Fisa de Fundamentare a tarifului de TMB
</t>
        </r>
      </text>
    </comment>
    <comment ref="H64" authorId="0" shapeId="0" xr:uid="{30F8F1F5-BD97-4B5C-BBDC-20840FD22E75}">
      <text>
        <r>
          <rPr>
            <sz val="9"/>
            <color indexed="81"/>
            <rFont val="Tahoma"/>
            <family val="2"/>
          </rPr>
          <t>Indicatorul de performanță pentru operarea instalațiilor de tratare mecano-biologică și/sau instalațiilor de tratare integrată a deșeurilor prevăzut în contractul de delegare, privind cantitatea de deșeuri stabilizate biologic rezultată din procesul de tratare biologică (calculată prin raportare la cantitatea de deșeuri reziduale colectate separat intrată în TMB)</t>
        </r>
      </text>
    </comment>
    <comment ref="H66" authorId="0" shapeId="0" xr:uid="{4A91CC84-4B90-4074-B9DF-EAF1385AD9DF}">
      <text>
        <r>
          <rPr>
            <sz val="9"/>
            <color indexed="81"/>
            <rFont val="Tahoma"/>
            <family val="2"/>
          </rPr>
          <t xml:space="preserve">Indicatorul de performanță pentru operarea instalației TMB prevăzut în contractul de delegare, % de reziduuri rezultat în urma procesului de tratare mecano-biologica
</t>
        </r>
      </text>
    </comment>
    <comment ref="H67" authorId="0" shapeId="0" xr:uid="{C4BA5661-981C-4BEA-A7D9-11162635102A}">
      <text>
        <r>
          <rPr>
            <sz val="9"/>
            <color indexed="81"/>
            <rFont val="Tahoma"/>
            <family val="2"/>
          </rPr>
          <t xml:space="preserve">Calculată prin raportare la cantitatea de deșeuri reziduale colectate separat intrată în instalația TBM
</t>
        </r>
      </text>
    </comment>
    <comment ref="H68" authorId="0" shapeId="0" xr:uid="{D69B340F-0C0C-4520-969D-D98447DB700C}">
      <text>
        <r>
          <rPr>
            <sz val="9"/>
            <color indexed="81"/>
            <rFont val="Tahoma"/>
            <family val="2"/>
          </rPr>
          <t>Calculată prin raportare la cantitatea de deșeuri reziduale colectate separat intrată în instalatia de TMB, de tip CLO</t>
        </r>
      </text>
    </comment>
    <comment ref="H69" authorId="0" shapeId="0" xr:uid="{4BFC623A-B53F-4902-9A40-7388974FD64D}">
      <text>
        <r>
          <rPr>
            <sz val="9"/>
            <color indexed="81"/>
            <rFont val="Tahoma"/>
            <family val="2"/>
          </rPr>
          <t>Calculată prin raportare la cantitatea de deșeuri reziduale colectate separat intrată în instalatia de TMB</t>
        </r>
        <r>
          <rPr>
            <sz val="9"/>
            <color indexed="81"/>
            <rFont val="Tahoma"/>
            <charset val="1"/>
          </rPr>
          <t xml:space="preserve">
</t>
        </r>
      </text>
    </comment>
    <comment ref="H77" authorId="0" shapeId="0" xr:uid="{2C1C0A84-D446-42B1-BD8A-1EC85128DB41}">
      <text>
        <r>
          <rPr>
            <sz val="9"/>
            <color indexed="81"/>
            <rFont val="Tahoma"/>
            <family val="2"/>
          </rPr>
          <t xml:space="preserve">Cantitatea totală de deșeuri bioședeuri  programată a fi acceptata la instalațiile de tratare aerobă a biodeșeurilor din fișa de fundamentare a tarifului Tcompostare
</t>
        </r>
      </text>
    </comment>
    <comment ref="H78" authorId="0" shapeId="0" xr:uid="{546351F3-6185-4395-A5E3-598BDC6D1942}">
      <text>
        <r>
          <rPr>
            <sz val="9"/>
            <color indexed="81"/>
            <rFont val="Tahoma"/>
            <family val="2"/>
          </rPr>
          <t xml:space="preserve">Tariful din Fisa de Fundamentare a tarifului de compostare
</t>
        </r>
      </text>
    </comment>
    <comment ref="H79" authorId="0" shapeId="0" xr:uid="{95ECB779-24D1-4FDF-89A9-6E6198392209}">
      <text>
        <r>
          <rPr>
            <sz val="9"/>
            <color indexed="81"/>
            <rFont val="Tahoma"/>
            <family val="2"/>
          </rPr>
          <t>Indicatorul de performanță pentru operarea instalație de compostare a biodeseurilor colectate separat prevăzut în contractul de delegare, privind cantitatea totala de reziduuri rezultata din procesul de compostare calculată prin raportare la cantitatea de biodeșeuri intrată în instalația de compostare</t>
        </r>
      </text>
    </comment>
    <comment ref="H81" authorId="0" shapeId="0" xr:uid="{1AD3A243-7FFC-4DAB-8265-9C9137B2BD4E}">
      <text>
        <r>
          <rPr>
            <sz val="9"/>
            <color indexed="81"/>
            <rFont val="Tahoma"/>
            <family val="2"/>
          </rPr>
          <t xml:space="preserve">Indicatorul de performanță pentru operarea instalația de compostare prevăzut în contractul de delegare, ca % de reziduuri rezultat în urma procesului de compostare din total cantitate intrată în instalație
</t>
        </r>
      </text>
    </comment>
    <comment ref="H82" authorId="0" shapeId="0" xr:uid="{3FE42302-D476-4340-B875-DC54BC34FE44}">
      <text>
        <r>
          <rPr>
            <sz val="9"/>
            <color indexed="81"/>
            <rFont val="Tahoma"/>
            <family val="2"/>
          </rPr>
          <t>Calculată prin raportare la cantitatea de biodeșeuri colectate separat intrată în instalația de compostare</t>
        </r>
      </text>
    </comment>
    <comment ref="H83" authorId="0" shapeId="0" xr:uid="{B416F3B3-53C3-4005-981F-3A404AE14191}">
      <text>
        <r>
          <rPr>
            <sz val="9"/>
            <color indexed="81"/>
            <rFont val="Tahoma"/>
            <family val="2"/>
          </rPr>
          <t>Calculată prin raportare la cantitatea de biodeșeuri colectate separat intrată în instalația de compostare</t>
        </r>
      </text>
    </comment>
    <comment ref="H91" authorId="0" shapeId="0" xr:uid="{51270F2C-0564-4A6C-91EF-423BBFEDF6DC}">
      <text>
        <r>
          <rPr>
            <sz val="9"/>
            <color indexed="81"/>
            <rFont val="Tahoma"/>
            <family val="2"/>
          </rPr>
          <t xml:space="preserve">Cantitatea totală de deșeuri bioședeuri  programată a fi acceptata la instalațiile de tratare anaerobă a biodeșeurilor din fișa de fundamentare a tarifului Tdigestie anaeroba
</t>
        </r>
      </text>
    </comment>
    <comment ref="H92" authorId="0" shapeId="0" xr:uid="{E060EA22-0A03-4EF3-B084-9AF429B5F29C}">
      <text>
        <r>
          <rPr>
            <sz val="9"/>
            <color indexed="81"/>
            <rFont val="Tahoma"/>
            <family val="2"/>
          </rPr>
          <t xml:space="preserve">Tariful din Fisa de Fundamentare a tarifului de digestie anaerobă
</t>
        </r>
      </text>
    </comment>
    <comment ref="H93" authorId="0" shapeId="0" xr:uid="{2193C4A1-D799-4BF5-8A7E-E578948989CC}">
      <text>
        <r>
          <rPr>
            <sz val="9"/>
            <color indexed="81"/>
            <rFont val="Tahoma"/>
            <family val="2"/>
          </rPr>
          <t>Indicatorul de performanță pentru operarea instalație de compostare a biodeseurilor colectate separat prevăzut în contractul de delegare, privind cantitatea totala de reziduuri rezultata din procesul de digestie anaerobă calculată prin raportare la cantitatea de biodeșeuri intrată în instalația de digestie anaerobă</t>
        </r>
      </text>
    </comment>
    <comment ref="H95" authorId="0" shapeId="0" xr:uid="{A58CDB59-5407-4855-A951-C6A919375B57}">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H96" authorId="0" shapeId="0" xr:uid="{9F22DADF-AAC7-4D72-A0C6-3790DDAA08FE}">
      <text>
        <r>
          <rPr>
            <sz val="9"/>
            <color indexed="81"/>
            <rFont val="Tahoma"/>
            <family val="2"/>
          </rPr>
          <t xml:space="preserve">Calculată prin raportare la cantitatea de biodeșeuri colectate separat intrată în instalația de digestie anaerobă
</t>
        </r>
      </text>
    </comment>
    <comment ref="H97" authorId="0" shapeId="0" xr:uid="{DB23F8CA-A7F4-4F4B-8F4E-1A6D4AA83EA2}">
      <text>
        <r>
          <rPr>
            <sz val="9"/>
            <color indexed="81"/>
            <rFont val="Tahoma"/>
            <family val="2"/>
          </rPr>
          <t>Calculată prin raportare la cantitatea de biodeșeuri colectate separat intrată în instalația de digestie anaerobă</t>
        </r>
      </text>
    </comment>
    <comment ref="H104" authorId="0" shapeId="0" xr:uid="{D240401F-EAA2-4060-AAB7-5CBC338297CC}">
      <text>
        <r>
          <rPr>
            <sz val="9"/>
            <color indexed="81"/>
            <rFont val="Tahoma"/>
            <family val="2"/>
          </rPr>
          <t xml:space="preserve">Cantitatea de deșeuri nevalorificabile/reziduale și de reziduuri rezultate 
din procesul de sortare/tratare a deșeurilor estimată a intra în depozitul de deșeuri din Fisa de Fundamentare a tarifului de depozitare (Tdepozitare) 
</t>
        </r>
      </text>
    </comment>
    <comment ref="H105" authorId="0" shapeId="0" xr:uid="{95A730F9-5F5B-40F4-B867-3B9BF0DE4A74}">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H107" authorId="0" shapeId="0" xr:uid="{E463818C-2505-4C5C-B2DC-36D73241B56C}">
      <text>
        <r>
          <rPr>
            <sz val="9"/>
            <color indexed="81"/>
            <rFont val="Tahoma"/>
            <family val="2"/>
          </rPr>
          <t>Tariful din Fisa de Fundamentare a tarifului de depozitare</t>
        </r>
      </text>
    </comment>
  </commentList>
</comments>
</file>

<file path=xl/sharedStrings.xml><?xml version="1.0" encoding="utf-8"?>
<sst xmlns="http://schemas.openxmlformats.org/spreadsheetml/2006/main" count="656" uniqueCount="313">
  <si>
    <t>tone/an</t>
  </si>
  <si>
    <t>%</t>
  </si>
  <si>
    <t>lei/tona</t>
  </si>
  <si>
    <t>UM</t>
  </si>
  <si>
    <t>VALOARE</t>
  </si>
  <si>
    <t>Tcs reciclabile</t>
  </si>
  <si>
    <t>Tcs reziduale</t>
  </si>
  <si>
    <t>Tsortare</t>
  </si>
  <si>
    <t>Ttmb</t>
  </si>
  <si>
    <t>Tdepozitare</t>
  </si>
  <si>
    <t>Q sortare</t>
  </si>
  <si>
    <t>Qr ip sortare</t>
  </si>
  <si>
    <t>lei/pers/luna</t>
  </si>
  <si>
    <t>TARIF DISTINCT DE GESTIONARE A DEȘEURILOR DIN HÂRTIE, CARTON, METAL, PLASTIC ȘI STICLĂ</t>
  </si>
  <si>
    <t>Td gestionare reciclabile cs AO (lei/tona)</t>
  </si>
  <si>
    <t>Tcs biodeseuri</t>
  </si>
  <si>
    <t>Ttr reciclabile</t>
  </si>
  <si>
    <t>Tcompostare</t>
  </si>
  <si>
    <t>TARIFE ACTIVITATI DE SALUBRIZARE</t>
  </si>
  <si>
    <t>CEC</t>
  </si>
  <si>
    <t>Contributia pentru economia circulara</t>
  </si>
  <si>
    <t>Td gestionare reciclabile cs AO (lei/persoana/luna)</t>
  </si>
  <si>
    <t>Td gestionare reciclabile cs AO (lei/mc)</t>
  </si>
  <si>
    <t>lei/mc</t>
  </si>
  <si>
    <t>Qcompostare</t>
  </si>
  <si>
    <t>Qda</t>
  </si>
  <si>
    <t>Cantitatea totală programată de biodeșeuri colectate separat transportată la instalațiile de digestie anaerobă, din fișa de fundamentare a tarifului T da</t>
  </si>
  <si>
    <t>Tda</t>
  </si>
  <si>
    <t>TARIF DISTINCT DE GESTIONARE A DEȘEURILOR REZIDUALE</t>
  </si>
  <si>
    <t>Td gestionare reziduale cs AO (lei/tona)</t>
  </si>
  <si>
    <t>Td gestionare reziduale cs AO (lei/persoana/luna)</t>
  </si>
  <si>
    <t>Td gestionare reziduale cs AO (lei/mc)</t>
  </si>
  <si>
    <t>ipcs reciclabile</t>
  </si>
  <si>
    <t>Indicatorul de performanță pentru colectarea separată a deșeurilor de hârtie, metal, plastic și sticlă prevăzut în contractul de delegare</t>
  </si>
  <si>
    <t>ip sortare</t>
  </si>
  <si>
    <t>Indicatorul de performanță pentru operarea stației de sortare prevăzut în contractul de delegare</t>
  </si>
  <si>
    <t>DA</t>
  </si>
  <si>
    <t>NU</t>
  </si>
  <si>
    <t>celule care se completeaza</t>
  </si>
  <si>
    <t>celule care contin formule</t>
  </si>
  <si>
    <t>CANTITATI DE DESEURI MENAJERE SI SIMILARE</t>
  </si>
  <si>
    <t>SPECIFICAȚII</t>
  </si>
  <si>
    <t>nr.</t>
  </si>
  <si>
    <t>Cota TVA</t>
  </si>
  <si>
    <t>URBAN</t>
  </si>
  <si>
    <t>RURAL</t>
  </si>
  <si>
    <t>ELEMENTE</t>
  </si>
  <si>
    <t>Valoare</t>
  </si>
  <si>
    <t>lei/persoana/luna</t>
  </si>
  <si>
    <t>celule cu totaluri</t>
  </si>
  <si>
    <t>lei/luna</t>
  </si>
  <si>
    <t>Tarif colectare deșeuri reciclabile</t>
  </si>
  <si>
    <t>Tarif transfer deșeuri reciclabile</t>
  </si>
  <si>
    <t xml:space="preserve">Tarif sortare </t>
  </si>
  <si>
    <t>Tarif compostare</t>
  </si>
  <si>
    <t>Tarif digestie anaerobă</t>
  </si>
  <si>
    <t>SCOP</t>
  </si>
  <si>
    <t>INSTRUCTIUNI DE COMPLETARE</t>
  </si>
  <si>
    <t xml:space="preserve">Indicatorul de performanță pentru colectarea separată a deșeurilor de hârtie, metal, plastic și sticlă prevăzut în contractul de delegare </t>
  </si>
  <si>
    <t>TAXA DE SALUBRIZARE UTILIZATORI CASNICI</t>
  </si>
  <si>
    <t>Reducere taxa cu sumele incasate de la OIREP</t>
  </si>
  <si>
    <t>TAXA DE SALUBRIZARE UTILIZATORI NON-CASNICI</t>
  </si>
  <si>
    <t>Tarif pentru activitatea de sortarea deșeurilor de hârtie, carton, metal, plastic și sticlă colectate separat</t>
  </si>
  <si>
    <t xml:space="preserve">Tarif pentru colectarea separată și transportul separat al deșeurilor de hârtie, metal, plastic și sticlă din deșeurile municipale </t>
  </si>
  <si>
    <t>Tarif de tratare mecano-biologica a deseurilor reziduale</t>
  </si>
  <si>
    <t>Tarif pentru transferul deșeurilor de hârtie, metal, plastic și sticlă</t>
  </si>
  <si>
    <t>Tarif de depozitare a deșeurilor reziduale și reziduurilor</t>
  </si>
  <si>
    <t>Tarif pentru transferul biodeșeurilor</t>
  </si>
  <si>
    <t>Tarif pentru tratarea anaerobă a biodeșeurilor colectate separat în instalații de digestie anaerobă</t>
  </si>
  <si>
    <t>Tarif pentru tratarea aerobă a biodeșeurilor colectate separat în instalații de compostare</t>
  </si>
  <si>
    <t>CALCULUL TARIFULUI DISTINCT DE GESTIONARE A DEȘEURILOR RECICLABILE DIN DEȘEURILE MUNICIPALE</t>
  </si>
  <si>
    <t>CANTITATI DE DEȘEURI MENAJERE SI SIMILARE</t>
  </si>
  <si>
    <t>INDICATORI DE PERFORMANȚĂ PREVĂZUȚI ÎN CONTRACTELE DE DELEGARE</t>
  </si>
  <si>
    <t xml:space="preserve">Ponderea reziduurilor rezultate din procesul de sortare, transportate la instalatiile de valorificare energetică (calculată prin raportare la cantitatea de deșeuri reciclabile colectate separat intrată în statia de sortare) </t>
  </si>
  <si>
    <t>P reziduuri sortare</t>
  </si>
  <si>
    <t>Qtransfer reciclabile</t>
  </si>
  <si>
    <t>Ponderea reziduurilor rezultate din procesul de sortare transportate la depozit</t>
  </si>
  <si>
    <t>Ponderea reziduurilor rezultate din procesul de sortare transportate la TMB</t>
  </si>
  <si>
    <t xml:space="preserve">Tarif de depozitare </t>
  </si>
  <si>
    <t xml:space="preserve">Tarif de tratare mecano-biologica </t>
  </si>
  <si>
    <t>CALCULUL TARIFULUI DISTINCT DE GESTIONARE A DEȘEURILOR REZIDUALE DIN DEȘEURILE MUNICIPALE</t>
  </si>
  <si>
    <t>P deseuri stabiltate biologic TMB</t>
  </si>
  <si>
    <t>P reziduuri compostare</t>
  </si>
  <si>
    <t>P reziduuri digestie anaeroba</t>
  </si>
  <si>
    <t>Qcs reziduale</t>
  </si>
  <si>
    <t>Q cs reciclabile</t>
  </si>
  <si>
    <t>Qcs biodeșeuri</t>
  </si>
  <si>
    <t>Qtransfer reziduale</t>
  </si>
  <si>
    <t>Qtransfer biodeșeuri</t>
  </si>
  <si>
    <t>Q tmb</t>
  </si>
  <si>
    <t>Q r ip tmb depozitare</t>
  </si>
  <si>
    <t>Q r ip tmb valorificare energetica</t>
  </si>
  <si>
    <t>Q r ip compostare depozitare</t>
  </si>
  <si>
    <t>Q r ip compostare valorificare energetica</t>
  </si>
  <si>
    <t>Cantitatea totală programată de biodeșeuri intrata in instalatiile de compostare, din fișa de fundamentare a tarifului T compostare</t>
  </si>
  <si>
    <t xml:space="preserve">Cantitatea de reziduuri transportate la instalatiile de valorificare energetică </t>
  </si>
  <si>
    <t>Q r ip da depozitare</t>
  </si>
  <si>
    <t>Q r ip da valorificare energetica</t>
  </si>
  <si>
    <t>Q deseuri reziduale depozitate direct</t>
  </si>
  <si>
    <t>Tarif pentru colectarea separată și transportul separat al deșeurilor reziduale din fișa de fundamentare a Tcs reziduale</t>
  </si>
  <si>
    <t>Tarif pentru colectarea separată și transportul separat al biodeșeurilor din deșeurile municipale din fișa de fundamentare a Tcs biodeșeuri</t>
  </si>
  <si>
    <t>Tt reziduale</t>
  </si>
  <si>
    <t>Tt biodeseuri</t>
  </si>
  <si>
    <t>Tarif pentru transferul deșeurilor reziduale</t>
  </si>
  <si>
    <r>
      <t xml:space="preserve">Tarif pentru transferul biodeșeurilor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</si>
  <si>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 xml:space="preserve">Tarif de tratare mecano-biologica a deseurilor reziduale - </t>
    </r>
    <r>
      <rPr>
        <i/>
        <sz val="10"/>
        <color theme="1"/>
        <rFont val="Arial"/>
        <family val="2"/>
      </rPr>
      <t>ponderat în funcție de cantitatea de deșeuri reziduale intrată în TMB în total cantitate de deșeuri de deșeuri reziduale și biodeșeuri colectate separat din fișele de fundamentare a tarifelor Tcs reziduale si Tcs biodeseuri</t>
    </r>
  </si>
  <si>
    <r>
      <t xml:space="preserve">Tarif pentru tratarea aerobă a biodeșeurilor colectate separat în instalații de compostare </t>
    </r>
    <r>
      <rPr>
        <i/>
        <sz val="10"/>
        <color theme="1"/>
        <rFont val="Arial"/>
        <family val="2"/>
      </rPr>
      <t>- ponderat în funcție de cantitatea de biodeșeuri intrată în instalatia de compostare în total cantitate de deșeuri de deșeuri reziduale și biodeșeuri colectate separat din fișele de fundamentare a tarifelor Tcs reziduale si Tcs biodeseuri</t>
    </r>
  </si>
  <si>
    <t>Tarif pentru colectarea separată și transportul separat al deșeurilor de hârtie, metal, plastic și sticlă din deșeurile municipale ponderat cu densitatea deșeurilor reciclabile</t>
  </si>
  <si>
    <t>Tarif pentru transferul deșeurilor de hârtie, metal, plastic și sticlă - ponderat în funcție de cantitatea de deșeuri reciclabile transferate în total cantitate de deșeuri reciclabile colectate separat prevazută în fișa de fundamentare a tarifului Tcs reciclabile și densitatea deșeurilor reciclabile</t>
  </si>
  <si>
    <t>Tarif pentru activitatea de sortarea deșeurilor de hârtie, carton, metal, plastic și sticlă colectate separat - ponderat în funcție de cantitatea de deșeuri reciclabile colectate separat acceptată la statia de sortare în total cantitate de deșeuri reciclabile colectate separat prevazută în fișa de fundamentare a tarifului Tcs reciclabile și densitatea deșeurilor reciclabile</t>
  </si>
  <si>
    <t>Tarif de tratare mecano-biologica  - ponderat în funcție de cantitatea de reziduuri rezultată din procesul de sortare a deșeurilor reciclabile colectate separat acceptată la TMB în total cantitate de deșeuri reciclabile colectate separat prevazută în fișa de fundamentare a tarifului Tcs reciclabile și densitatea deșeurilor reciclabile</t>
  </si>
  <si>
    <t>Tarif de depozitare - 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 și densitatea deșeurilor reciclabile</t>
  </si>
  <si>
    <r>
      <t xml:space="preserve">Tarif pentru colectarea separată și transportul separat al deșeurilor reziduale - </t>
    </r>
    <r>
      <rPr>
        <i/>
        <sz val="10"/>
        <rFont val="Arial"/>
        <family val="2"/>
      </rPr>
      <t>ponderat cu densitatea deseurilor reziduale</t>
    </r>
  </si>
  <si>
    <r>
      <t xml:space="preserve">Tarif pentru colectarea separată și transportul separat al biodeșeurilor din deșeurile municipale - </t>
    </r>
    <r>
      <rPr>
        <i/>
        <sz val="10"/>
        <color theme="1"/>
        <rFont val="Arial"/>
        <family val="2"/>
      </rPr>
      <t>ponderat cu densitatea biodeșeurilor</t>
    </r>
  </si>
  <si>
    <r>
      <t>Tarif pentru tratarea aerobă a biodeșeurilor colectate separat în instalații de compostare -</t>
    </r>
    <r>
      <rPr>
        <b/>
        <i/>
        <sz val="10"/>
        <color theme="1"/>
        <rFont val="Arial"/>
        <family val="2"/>
      </rPr>
      <t xml:space="preserve"> </t>
    </r>
    <r>
      <rPr>
        <i/>
        <sz val="10"/>
        <color theme="1"/>
        <rFont val="Arial"/>
        <family val="2"/>
      </rPr>
      <t>ponderat cu densitatea biodeșeurilor</t>
    </r>
  </si>
  <si>
    <r>
      <t xml:space="preserve">Tarif de depozitare - </t>
    </r>
    <r>
      <rPr>
        <i/>
        <sz val="10"/>
        <color theme="1"/>
        <rFont val="Arial"/>
        <family val="2"/>
      </rPr>
      <t>ponderat cu densitatea deseurilor reziduale</t>
    </r>
  </si>
  <si>
    <t>CEC ip colectare separata, aferentă cantității de deseuri reziduale, destinata a fi eliminata direct la depozit, conform indicatorului de performanta din contractul de delegare, ponderată cu densitatea deseurilor reziduale</t>
  </si>
  <si>
    <t>CEC ip operare instalație de compostare, aferentă cantității de reziduuri destinata a fi eliminata prin depozitare, conform indicatorului de performanta din contractul de delegare, ponderată cu densitatea biodeseurilor</t>
  </si>
  <si>
    <t>CEC ip operare instalatie de digestie anaeroba, aferentă cantității de reziduuri destinata a fi eliminata prin depozitare, conform indicatorului de performanță din contractul de delegare, ponderată cu densitatea biodeseurilor</t>
  </si>
  <si>
    <t>CEC ip tratare biologică TMB, aferentă cantității de deseuri stabilizate biologic destinata a fi eliminata prin depozitare, conform indicatorului de performanta din contractul de delegare, ponderată cu densitatea deseurilor reziduale</t>
  </si>
  <si>
    <t>CEC ip total, aferentă cantității de deseuri reziduale, reziduuri si deseuri stabilizate biologic destinata a fi eliminata prin depozitare, conform indicatorilor de performanta din contractele de delegare</t>
  </si>
  <si>
    <t>CEC ip sortare, ponderat în funcție cantitatea programată de reziduuri destinată a fi eliminată prin depozitare, rezultată din aplicarea indicatorului de performanță pentru operarea stației de sortare,  în total cantitate de deșeuri reciclabile colectate separat prevazută în fișa de fundamentare a tarifului Tcs reciclabile și densitatea deșeurilor reciclabile</t>
  </si>
  <si>
    <t xml:space="preserve">Cantitatea totală de reziduuri rezultată din aplicarea indicatorului de performanță pentru operarea stației de sortare </t>
  </si>
  <si>
    <t>Qr ip sortare valorificare energetică</t>
  </si>
  <si>
    <t>Qr ip sortare TMB</t>
  </si>
  <si>
    <t>Qr ip sortare depozitare</t>
  </si>
  <si>
    <t>Cantitatea programată de reziduuri transportată la instalațiile de valorificare energetică</t>
  </si>
  <si>
    <t>Cantitatea programată de reziduuri transportată la TMB</t>
  </si>
  <si>
    <r>
      <t xml:space="preserve">Tarif de depozitare a deșeurilor reziduale și reziduurilor - </t>
    </r>
    <r>
      <rPr>
        <i/>
        <sz val="10"/>
        <color theme="1"/>
        <rFont val="Arial"/>
        <family val="2"/>
      </rPr>
      <t>ponderat în funcție de cantitatea de deșeuri reziduale depozitată direct, deșeuri stabilizate biologic din TMB, reziduuri din procesul de compostare și/sau procesul de digestie anaerobă a biodeșeurilor destinată a fi eliminată prin depozitare în total cantitate de deșeuri reziduale și biodeșeuri colectate separat din fișele de fundamentare a tarifelor Tcs reziduale si Tcs biodeseuri</t>
    </r>
  </si>
  <si>
    <t>Reducere tarif colectare deșeuri reciclabile</t>
  </si>
  <si>
    <t>Reducere tarif sortare</t>
  </si>
  <si>
    <t>Reducere tarif compostare</t>
  </si>
  <si>
    <t>Reducere tarif digestie anaerobă</t>
  </si>
  <si>
    <t>Reducere tarif transfer deșeuri reciclabile</t>
  </si>
  <si>
    <t>Venituri din valorificarea/vanzarea deseurilor realizate de catre Operatorul colector</t>
  </si>
  <si>
    <t>Venituri din valorificarea/vanzarea deseurilor, realizate de catre Operatorul statiei de sortare</t>
  </si>
  <si>
    <t>Venituri din valorificarea/vanzarea compostului, realizate de catre Operatorul statiei de compostare</t>
  </si>
  <si>
    <t>Venituri din valorificarea/vanzarea deseurilor tratate anaerob, realizate de catre Operatorul instalatiei de digestie anaeroba</t>
  </si>
  <si>
    <t>Venituri din valorificarea/vanzarea deseurilor reciclabile selectate, realizate de catre Operatorul instalatiei de tratare mecano-biologica</t>
  </si>
  <si>
    <t>Calculul reducerii tarifelor</t>
  </si>
  <si>
    <t>TOTAL VENITURI DIN VALORIFICAREA/ VANZAREA DESEURILOR REALIZATE DE CATRE OPERATORUL COLECTOR</t>
  </si>
  <si>
    <t>Calculul reducerii taxei la utilizatorii casnici</t>
  </si>
  <si>
    <t>Taxa distinctă pentru gestionarea deșeurilor din hartie, carton, metal, plastic și sticla</t>
  </si>
  <si>
    <t>Taxa distinctă pentru gestionarea deșeurilor reziduale</t>
  </si>
  <si>
    <t>Suma reducerilor tarifelor cu veniturile realizate din vânzarea deșeurilor reciclabile și/sau valorificarea deșeurilor sortate</t>
  </si>
  <si>
    <t>Suma reducerilor tarifelor cu veniturile realizate din vânzarea/valorificarea deșeurilor tratate</t>
  </si>
  <si>
    <t>Procent pentru acoperirea costurilor de administrare (art. 28^15, alin (5) din Legea 101/2006)</t>
  </si>
  <si>
    <t>TAXA DE SALUBRIZARE PLATITĂ DE UTILIZATORII CASNICI (include costurile de administrare)</t>
  </si>
  <si>
    <t>Tariful distinct pentru activitatile desfasurate de operatori pentru gestionarea deseurilor de hârtie,  metal, plastic și sticlă colectate separat din deseurile municipale (exclusiv TVA)</t>
  </si>
  <si>
    <t>Tariful distinct pentru activitățile desfășurate de operatori pentru gestionarea deșeurilor reziduale (exclusiv TVA)</t>
  </si>
  <si>
    <t>Tariful distinct pentru activitatile desfasurate de operatori pentru gestionarea deseurilor de hârtie, carton, metal, plastic și sticlă colectate separat din deseurile municipale (exclusiv TVA)</t>
  </si>
  <si>
    <t>Taxa distinctă pentru gestionarea deșeurilor din hartie, metal, plastic și sticla</t>
  </si>
  <si>
    <t xml:space="preserve">TAXA DISTINCTĂ PENTRU GESTIONAREA DEȘEURILOR DIN HÂRTIE, METAL, PLASTIC ȘI STICLĂ </t>
  </si>
  <si>
    <t>Modelul financiar este proiectat pentru a acorda suport în calculul tarifelor distincte de gestionare și a facturii catre utilizatorii casnici și non-casnici:
'- foaia de calcul "TDG_RECICLABILE" - asigură calculul tarifului distinct pentru activitățile desfășurate de operatori pentru gestionarea deșeurilor de hârtie, metal, plastic și sticlă colectate separat din deșeurile municipale 
'- foaia de calcul "TDG_REZIDUALE" - asigură calculul tarifului distinct pentru activitățile desfășurate de operatori pentru gestionarea deșeurilor reziduale din deșeurile municipale
- foaia de calcul "TARIFE UTILIZATORI" - asigură modelul de calcul al facturilor pentru utilizatorii casnici și utilizatorii non-casnici în modalitatea de plată prin TARIF.
'- foaia de calcul "TAXE UTILIZATORI" - asigură modelul de calcul al taxelor distincte pentru utilizatorii casnici și utilizatorii non-casnici în modalitatea de plată prin TAXA.</t>
  </si>
  <si>
    <t>U.M.</t>
  </si>
  <si>
    <t>Cantitatea totala programata de deseuri reziduale transportata direct la depozit (fara TMB, digestie anaeroba sau compostare)</t>
  </si>
  <si>
    <t xml:space="preserve">Ponderea deșeurilor stabilizate biologic transportate la instalatiile de valorificare energetică (calculată prin raportare la cantitatea de deșeuri reziduale colectate separat intrată în TMB) </t>
  </si>
  <si>
    <t xml:space="preserve">Ponderea reziduurilor transportate la valorificare energetica (calculată prin raportare la cantitatea de biodeșeuri intrată în instalația de compostare) </t>
  </si>
  <si>
    <t xml:space="preserve">Ponderea reziduurilor transportate la depozit (calculată prin raportare la cantitatea de biodeșeuri intrată în instalația de digestie anaerobă) </t>
  </si>
  <si>
    <t xml:space="preserve">Ponderea reziduurilor transportate la valorificare energetica (calculată prin raportare la cantitatea de biodeșeuri intrată in instalația de digestie anaerobă) </t>
  </si>
  <si>
    <t>INSTALATII DE TRATARE MECANO-BIOLOGICA</t>
  </si>
  <si>
    <t>INSTALATII DE COMPOSTARE</t>
  </si>
  <si>
    <t>INSTALATII DE DIGESTIE ANAEROBA</t>
  </si>
  <si>
    <r>
      <t>Tarif pentru transferul deșeurilor reziduale -</t>
    </r>
    <r>
      <rPr>
        <b/>
        <i/>
        <sz val="10"/>
        <color theme="1"/>
        <rFont val="Arial"/>
        <family val="2"/>
      </rPr>
      <t xml:space="preserve"> </t>
    </r>
    <r>
      <rPr>
        <i/>
        <sz val="10"/>
        <color theme="1"/>
        <rFont val="Arial"/>
        <family val="2"/>
      </rPr>
      <t>ponderat în funcție de cantitatea de deseuri reziduale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</si>
  <si>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i/>
        <sz val="10"/>
        <color theme="1"/>
        <rFont val="Arial"/>
        <family val="2"/>
      </rPr>
      <t xml:space="preserve"> ponderat în funcție de cantitatea de biodeșeuri intrată în instalatia de digestie anaeroba în total cantitate de deșeuri de deșeuri reziduale și biodeșeuri colectate separat din fișele de fundamentare a tarifelor Tcs reziduale si Tcs biodeseuri</t>
    </r>
  </si>
  <si>
    <r>
      <t xml:space="preserve">CEC ip total, aferentă cantității de deșeuri reziduale, deșeuri stabilizate biologic din TMB, reziduuri din procesul de compostare și/sau procesul de digestie anaerobă a biodeșeurilor destinata fi eliminata prin depozitare - </t>
    </r>
    <r>
      <rPr>
        <i/>
        <sz val="10"/>
        <color theme="1"/>
        <rFont val="Arial"/>
        <family val="2"/>
      </rPr>
      <t>ponderat în funcție de cantitatea de deșeuri reziduale și biodeșeuri colectate separat din fișele de fundamentare a tarifelor Tcs reziduale si Tcs biodeseuri</t>
    </r>
  </si>
  <si>
    <r>
      <t xml:space="preserve">Tarif pentru colectarea separată și transportul separat al deșeurilor reziduale - </t>
    </r>
    <r>
      <rPr>
        <i/>
        <sz val="10"/>
        <rFont val="Arial"/>
        <family val="2"/>
      </rPr>
      <t>ponderat în funcție de cantitatea de deseuri reziduale în total cantitate de deșeuri de deșeuri reziduale și biodeșeuri colectate separat din fișele de fundamentare a tarifelor Tcs reziduale si Tcs biodeseuri</t>
    </r>
  </si>
  <si>
    <r>
      <t xml:space="preserve">Tarif pentru colectarea separată și transportul separat al biodeșeurilor din deșeurile municipale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</si>
  <si>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b/>
        <i/>
        <sz val="10"/>
        <color theme="1"/>
        <rFont val="Arial"/>
        <family val="2"/>
      </rPr>
      <t xml:space="preserve"> </t>
    </r>
    <r>
      <rPr>
        <i/>
        <sz val="10"/>
        <color theme="1"/>
        <rFont val="Arial"/>
        <family val="2"/>
      </rPr>
      <t>ponderat cu densitatea biodeșeurilor</t>
    </r>
  </si>
  <si>
    <r>
      <t>Tarif de tratare mecano-biologica a deseurilor reziduale -</t>
    </r>
    <r>
      <rPr>
        <b/>
        <i/>
        <sz val="10"/>
        <color theme="1"/>
        <rFont val="Arial"/>
        <family val="2"/>
      </rPr>
      <t xml:space="preserve"> </t>
    </r>
    <r>
      <rPr>
        <i/>
        <sz val="10"/>
        <color theme="1"/>
        <rFont val="Arial"/>
        <family val="2"/>
      </rPr>
      <t>ponderat cu densitatea deseurilor reziduale</t>
    </r>
  </si>
  <si>
    <r>
      <t xml:space="preserve">Tarif pentru transferul biodeșeurilor - </t>
    </r>
    <r>
      <rPr>
        <i/>
        <sz val="10"/>
        <color theme="1"/>
        <rFont val="Arial"/>
        <family val="2"/>
      </rPr>
      <t>ponderat cu densitatea biodeșeurilor</t>
    </r>
  </si>
  <si>
    <r>
      <t>Tarif pentru transferul deșeurilor reziduale -</t>
    </r>
    <r>
      <rPr>
        <i/>
        <sz val="10"/>
        <color theme="1"/>
        <rFont val="Arial"/>
        <family val="2"/>
      </rPr>
      <t xml:space="preserve"> ponderat cu densitatea deseurilor reziduale</t>
    </r>
  </si>
  <si>
    <t>TAXA DISTINCTĂ PENTRU GESTIONAREA DEȘEURI DIN HÂRTIE, METAL, PLASTIC ȘI STICLĂ (inclusiv TVA)</t>
  </si>
  <si>
    <t>TAXA DISTINCTĂ GESTIONARE A DEȘEURILOR REZIDUALE (inclusiv TVA)</t>
  </si>
  <si>
    <t>CALCULUL TAXELOR DE SALUBRIZARE PENTRU UTILIZATORII CASNICI SI NON-CASNICI</t>
  </si>
  <si>
    <t>Venituri din valorificarea/vanzare deseurilor realizate de catre Operatorul stației de transfer</t>
  </si>
  <si>
    <r>
      <t xml:space="preserve">Tarif pentru transferul deșeurilor de hârtie, metal, plastic și sticlă - </t>
    </r>
    <r>
      <rPr>
        <i/>
        <sz val="10"/>
        <color theme="1"/>
        <rFont val="Arial"/>
        <family val="2"/>
      </rPr>
      <t>ponderat în funcție de cantitatea de deșeuri reciclabile transferate în total cantitate de deșeuri reciclabile colectate separat prevazută în fișa de fundamentare a tarifului Tcs reciclabile</t>
    </r>
  </si>
  <si>
    <r>
      <t xml:space="preserve">Tarif pentru activitatea de sortarea deșeurilor de hârtie, carton, metal, plastic și sticlă colectate separat - </t>
    </r>
    <r>
      <rPr>
        <i/>
        <sz val="10"/>
        <color theme="1"/>
        <rFont val="Arial"/>
        <family val="2"/>
      </rPr>
      <t>ponderat în funcție de cantitatea de deșeuri reciclabile colectate separat acceptată la statia de sortare în total cantitate de deșeuri reciclabile colectate separat prevazută în fișa de fundamentare a tarifului Tcs reciclabile</t>
    </r>
  </si>
  <si>
    <r>
      <t xml:space="preserve">Tarif de depozitare - </t>
    </r>
    <r>
      <rPr>
        <i/>
        <sz val="10"/>
        <color theme="1"/>
        <rFont val="Arial"/>
        <family val="2"/>
      </rPr>
      <t>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t>
    </r>
  </si>
  <si>
    <r>
      <t>Tarif de tratare mecano-biologica -</t>
    </r>
    <r>
      <rPr>
        <b/>
        <sz val="10"/>
        <color theme="1"/>
        <rFont val="Arial"/>
        <family val="2"/>
      </rPr>
      <t xml:space="preserve"> </t>
    </r>
    <r>
      <rPr>
        <sz val="10"/>
        <color theme="1"/>
        <rFont val="Arial"/>
        <family val="2"/>
      </rPr>
      <t>ponderat în funcție de cantitatea de reziduuri rezultată din procesul de sortare a deșeurilor reciclabile colectate separat acceptată la TMB în total cantitate de deșeuri reciclabile colectate separat prevazută în fișa de fundamentare a tarifului Tcs reciclabile</t>
    </r>
  </si>
  <si>
    <r>
      <t>CEC  ponderat în funcție cantitatea programată de reziduuri destinată a fi eliminată prin depozitare, rezultată din aplicarea indicatorului de performanță pentru operarea stației de sortare,</t>
    </r>
    <r>
      <rPr>
        <b/>
        <sz val="10"/>
        <color theme="1"/>
        <rFont val="Arial"/>
        <family val="2"/>
      </rPr>
      <t xml:space="preserve"> </t>
    </r>
    <r>
      <rPr>
        <sz val="10"/>
        <color theme="1"/>
        <rFont val="Arial"/>
        <family val="2"/>
      </rPr>
      <t>în total cantitate de deșeuri reciclabile colectate separat prevazută în fișa de fundamentare a tarifului Tcs reciclabile</t>
    </r>
  </si>
  <si>
    <t>Qr CLO depozitare</t>
  </si>
  <si>
    <t>Cantitatea de reziduuri transportata la depozit, din care</t>
  </si>
  <si>
    <t>Cantitatea de reziduuri transportată la depozit, din care</t>
  </si>
  <si>
    <t>TAXA DE SALUBRIZARE PENTRU UTILIZATORI CASNICI (inclusiv TVA)</t>
  </si>
  <si>
    <t>ADI/UAT</t>
  </si>
  <si>
    <t>OPTIUNE: Fisa de fundamentare existenta (ADI/UAT) sau Fisa de fundamentare noua (Fisa introdusa de operator)</t>
  </si>
  <si>
    <t>OPTIUNE: Valori existente in platforma in calculul anterior de tarife sau Valori noi (ADI/UAT)</t>
  </si>
  <si>
    <t>OPTIUNE: Fisa de fundamentare existenta (valoare existenta in platforma) sau Fisa de fundamentare noua (Fisa introdusa de operator)</t>
  </si>
  <si>
    <r>
      <t xml:space="preserve">CEC ip total, aferentă cantității de deșeuri reziduale, deșeuri stabilizate biologic din TMB, destinate fi eliminata prin depozitare - </t>
    </r>
    <r>
      <rPr>
        <i/>
        <sz val="10"/>
        <color theme="1"/>
        <rFont val="Arial"/>
        <family val="2"/>
      </rPr>
      <t>ponderat în funcție de cantitatea de deșeuri reziduale și biodeșeuri colectate separat din fișele de fundamentare a tarifelor Tcs reziduale si Tcs biodeseuri</t>
    </r>
  </si>
  <si>
    <t>DESEURI REZIDUALE NETRATATE</t>
  </si>
  <si>
    <t>Reducere tarif de tratare mecano-biologica</t>
  </si>
  <si>
    <t>Taxa distinctă pentru gestionarea deșeurilor reziduale (inclusiv biodeseuri)</t>
  </si>
  <si>
    <t>TAXA DISTINCTĂ PENTRU GESTIONAREA DEȘEURILOR REZIDUALE (INCLUSIV BIODESEURI)</t>
  </si>
  <si>
    <t>TARIF DISTINCT DE GESTIONARE A DEȘEURILOR DIN HARTIE, CARTON, METAL, PLASTIC SI STICLA (LEI / TONĂ)</t>
  </si>
  <si>
    <t>TARIF DISTINCT DE GESTIONARE A DEȘEURILOR DIN HARTIE, CARTON, METAL, PLASTIC SI STICLA (LEI / PERSOANĂ / LUNĂ)</t>
  </si>
  <si>
    <t>TARIF DISTINCT DE GESTIONARE A DEȘEURILOR DIN HARTIE, CARTON, METAL, PLASTIC SI STICLA (LEI / MC)</t>
  </si>
  <si>
    <t xml:space="preserve">Ponderea reziduurilor transportate la depozit (calculată prin raportare la cantitatea de biodeșeuri intrată în instalația de compostare) </t>
  </si>
  <si>
    <t>TARIF DISTINCT DE GESTIONARE A DEȘEURILOR REZIDUALE 
(LEI / TONA)</t>
  </si>
  <si>
    <t>TARIF DISTINCT DE GESTIONARE A DESEURILOR REZIDUALE
 (LEI / PERS / LUNA)</t>
  </si>
  <si>
    <t>TARIF DISTINCT DE GESTIONARE A DESEURILOR REZIDUALE
 (LEI /MC)</t>
  </si>
  <si>
    <t>similare</t>
  </si>
  <si>
    <t>Cantitati de deșeuri CLO - conform art. 9, pct. 1, lit c) din OUG nr. 196/2005, din care:</t>
  </si>
  <si>
    <t>Cantitatea programată reziduuri (tratata si/sau netratata) transportată la depozit, din care:</t>
  </si>
  <si>
    <t>SUMA MEDIE LUNARA INCASATA DE LA OIREP AFERENTA STATIEI DE SORTARE</t>
  </si>
  <si>
    <t>Populatie</t>
  </si>
  <si>
    <t>Activitatea de colectare separata si transport separat al deșeurilor municipale</t>
  </si>
  <si>
    <r>
      <t>Cantitatea programată deșeuri municipale Q</t>
    </r>
    <r>
      <rPr>
        <vertAlign val="subscript"/>
        <sz val="12"/>
        <color theme="1"/>
        <rFont val="Times New Roman"/>
        <family val="1"/>
      </rPr>
      <t xml:space="preserve">municipale </t>
    </r>
    <r>
      <rPr>
        <sz val="12"/>
        <color theme="1"/>
        <rFont val="Times New Roman"/>
        <family val="1"/>
      </rPr>
      <t>, din care:</t>
    </r>
  </si>
  <si>
    <r>
      <t>Cantitatea programată deșeuri menajere Q</t>
    </r>
    <r>
      <rPr>
        <vertAlign val="subscript"/>
        <sz val="12"/>
        <color theme="1"/>
        <rFont val="Times New Roman"/>
        <family val="1"/>
      </rPr>
      <t>menajere</t>
    </r>
  </si>
  <si>
    <r>
      <t>Cantitatea programată deșeuri similare Q</t>
    </r>
    <r>
      <rPr>
        <vertAlign val="subscript"/>
        <sz val="12"/>
        <color theme="1"/>
        <rFont val="Times New Roman"/>
        <family val="1"/>
      </rPr>
      <t>similare</t>
    </r>
  </si>
  <si>
    <r>
      <t xml:space="preserve">Cantitatea programată deșeuri reciclabile Q </t>
    </r>
    <r>
      <rPr>
        <vertAlign val="subscript"/>
        <sz val="12"/>
        <color theme="1"/>
        <rFont val="Times New Roman"/>
        <family val="1"/>
      </rPr>
      <t xml:space="preserve">reciclabile </t>
    </r>
    <r>
      <rPr>
        <vertAlign val="superscript"/>
        <sz val="12"/>
        <color theme="1"/>
        <rFont val="Times New Roman"/>
        <family val="1"/>
      </rPr>
      <t>(*)</t>
    </r>
  </si>
  <si>
    <t>nr persoane</t>
  </si>
  <si>
    <t xml:space="preserve">Cantitatea programată biodeșeuri </t>
  </si>
  <si>
    <t>Cantitatea programată deșeuri reziduale</t>
  </si>
  <si>
    <t>Cantitatea totală generată de deșeuri de hârtie metal, plastic și sticlă din deșeurile municipale</t>
  </si>
  <si>
    <t>Indicatorul de performanță pentru colectarea separată a deșeurilor de hârtie, metal, plastic și sticlă</t>
  </si>
  <si>
    <t>Densitatea medie a fracției de deșeuri reciclabile (ρ reciclabile)</t>
  </si>
  <si>
    <t>Densitatea medie a fracției de deșeuri reziduale (ρ reziduale)</t>
  </si>
  <si>
    <t>tone/mc</t>
  </si>
  <si>
    <t>Densitatea medie a fracției de biodeșeuri (ρ biodeseuri)</t>
  </si>
  <si>
    <t>Tarif pentru colectare separată și transport separat al biodeșeurilor</t>
  </si>
  <si>
    <t>Tarif pentru colectare separată și transport separat al deșeurilor reziduale</t>
  </si>
  <si>
    <t>Tarif pentru colectare separată și transport separat al deșeurilor reciclabile de hartie, metal plasctic si sticla</t>
  </si>
  <si>
    <t>Activitatea de transfer al deșeurilor municipale</t>
  </si>
  <si>
    <t>Cantitatea programată deșeuri reciclabile de hartie, metal, plastic și sticla intrată în statia de transfer</t>
  </si>
  <si>
    <t>Tarif pentru transferul deșeurilor reciclabile de hartie, metal plasctic si sticla</t>
  </si>
  <si>
    <t>Cantitatea programată biodeșeuri intrată în statia de transfer</t>
  </si>
  <si>
    <t xml:space="preserve">Tarif pentru transferul biodeșeurilor </t>
  </si>
  <si>
    <t>Cantitatea programată deșeuri reziduale intrată în statia de transfer</t>
  </si>
  <si>
    <t>Cantitatea programată deșeuri reciclabile de hartie, metal, plastic și sticla intrată în statia de sortare</t>
  </si>
  <si>
    <t xml:space="preserve">Indicatorul de performanță pentru operarea stației de sortare </t>
  </si>
  <si>
    <t>Tarif pentru sortarea deșeurilor reciclabile de hartie, metal plasctic si sticla</t>
  </si>
  <si>
    <t>Ponderea reziduurilor rezultate din procesul de sortare, transportate la instalatiile de valorificare energetică</t>
  </si>
  <si>
    <t>Ponderea reziduurilor rezultate în urma procesului de sortare, din care</t>
  </si>
  <si>
    <t>Cantitatea programată deșeuri Q tmb</t>
  </si>
  <si>
    <t>Tarif pentru tratarea mecano-biologica</t>
  </si>
  <si>
    <t>Indicatorul de performanță pentru operarea instalatiilor de TMB/a instalațiilor de tratare integrată</t>
  </si>
  <si>
    <t>Ponderea deșeurilor stabilizate biologic rezultată din procesul de tratare biologică, din care</t>
  </si>
  <si>
    <t>Ponderea reziduurilor rezultate din procesul de TMB, transportate la instalatiile de valorificare energetică</t>
  </si>
  <si>
    <t>Ponderea reziduurilor rezultate din procesul de TMB transportate la depozit</t>
  </si>
  <si>
    <t>Ponderea reziduurilor rezultate din procesul de TMB, de tip CLO transportate la depozit</t>
  </si>
  <si>
    <t>Activitatea de sortare a deșeurilor reciclabile de hartie, metal, plastic și sticla colectate separat</t>
  </si>
  <si>
    <t>Activitatea de tratare mecano-biologică a deșeurilor reziduale colectate separat în instalațiile de tratare mecano-biologică sau, după caz, în instalațiile integrate de tratare</t>
  </si>
  <si>
    <t>Activitatea de tratarea aerobă a biodeșeurilor colectate separat (compostare)</t>
  </si>
  <si>
    <t>Cantitatea programată biodeșeuri Q compostare</t>
  </si>
  <si>
    <t>Tarif pentru tratarea aerobă (compostare)</t>
  </si>
  <si>
    <t>Indicatorul de performanță pentru operarea instalatiilor de compostare</t>
  </si>
  <si>
    <t>Ponderea reziduurilor rezultata din procesul de compostare, din care:</t>
  </si>
  <si>
    <t>Ponderea reziduurilor rezultate din compostare, transportate la depozit</t>
  </si>
  <si>
    <t>Ponderea reziduurilor rezultate din procesul de compostare, transportate la instalațiile de valorificare energetică</t>
  </si>
  <si>
    <t>Activitatea de tratarea anaerobă a biodeșeurilor colectate separat (digestie anaerobă)</t>
  </si>
  <si>
    <t>Cantitatea programată biodeșeuri Q da</t>
  </si>
  <si>
    <t>Tarif pentru tratarea anaerobă (digestie anaerobă)</t>
  </si>
  <si>
    <t>Indicatorul de performanță pentru operarea instalatiilor de digestie anaerobă</t>
  </si>
  <si>
    <t>Ponderea reziduurilor rezultata din procesul de digestie anaerobă, din care:</t>
  </si>
  <si>
    <t>Ponderea reziduurilor rezultate din procesul de digestie anaerobă, transportate la depozit</t>
  </si>
  <si>
    <t>Ponderea reziduurilor rezultate din procesul de digestie anaerobă, transportate la instalațiile de valorificare energetică</t>
  </si>
  <si>
    <t>Activitatea de eliminarea, prin depozitare, a deșeurilor reziduale și reziduurilor</t>
  </si>
  <si>
    <t>Tarif pentru eliminare prin depozitare</t>
  </si>
  <si>
    <t xml:space="preserve">menajer </t>
  </si>
  <si>
    <t>Cantitatea programată de deșeuri reciclabile de hârtie, metal, plastic și sticlă colectată separat intrată în stația de sortare, din fișa de fundamentare a tarifului Tsortare</t>
  </si>
  <si>
    <r>
      <t>Cantitatea programată de deșeuri reciclabile de hartie, metal, plastic si sticla intrată în stația de transfer</t>
    </r>
    <r>
      <rPr>
        <b/>
        <sz val="10"/>
        <color theme="1"/>
        <rFont val="Arial"/>
        <family val="2"/>
      </rPr>
      <t>,</t>
    </r>
    <r>
      <rPr>
        <sz val="10"/>
        <color theme="1"/>
        <rFont val="Arial"/>
        <family val="2"/>
      </rPr>
      <t xml:space="preserve"> din fișa de fundamentare a tarifului Ttr reciclabile</t>
    </r>
  </si>
  <si>
    <t>Cantitatea programată de deșeuri reciclabile de hârtie, metal, plastic și sticlă colectata separat, din fișa de fundamentare a tarifului Tcs reciclabile, din care:</t>
  </si>
  <si>
    <t>menajer</t>
  </si>
  <si>
    <t>Cantitatea programată de deșeuri reziduuri</t>
  </si>
  <si>
    <t>Cantitatea totala programată de deșeuri reziduale și reziduuri, din care</t>
  </si>
  <si>
    <t>Cantitatea programată de deșeuri reziduale transportate direct la depozit</t>
  </si>
  <si>
    <t>Tarif pentru colectarea separată și transportul separat al deșeurilor de hârtie, metal, plastic și sticlă din deșeurile municipale, ponderat în funcție de cantitatea de deșeuri menajere generată și populația deservită</t>
  </si>
  <si>
    <t>Tarif pentru activitatea de sortare a deșeurilor de hârtie, carton, metal, plastic și sticlă colectate separat,  ponderat în funcție de cantitatea de deșeuri menajere generată și populația deservită</t>
  </si>
  <si>
    <t>Tarif de tratare mecano-biologica,  ponderat în funcție de cantitatea de deșeuri menajere generată și populația deservită</t>
  </si>
  <si>
    <t>Tarif de depozitare,  ponderat în funcție de cantitatea de deșeuri menajere generată și populația deservită</t>
  </si>
  <si>
    <t>CEC aferentă cantității programată de reziduuri destinată a fi eliminată prin depozitare, ponderat în funcție de cantitatea de deșeuri menajere generată și populația deservită</t>
  </si>
  <si>
    <t>Tarif pentru transferul deșeurilor de hârtie, metal, plastic și sticlă, ponderat în funcție de cantitatea de deșeuri menajere generată și populația deservită</t>
  </si>
  <si>
    <t>Ponderea deșeurilor stabilizate biologic transportate la depozit   (calculată prin raportare la cantitatea de deșeuri reziduale colectate separat intrată în TMB)</t>
  </si>
  <si>
    <t xml:space="preserve">Ponderea deșeurilor stabilizate biologic transportate la depozit , incadrate ca CLO (calculată prin raportare la cantitatea de reziduuri transportata la depozit) </t>
  </si>
  <si>
    <t>Cantitatea totală programata de deșeuri reziduale colectata separat, din fișa de fundamentare a tarifului Tcs reziduale, din care:</t>
  </si>
  <si>
    <t>Cantitatea totală programata de biodeseuri colectata separat, din fișa de fundamentare a tarifului Tcs biodeseuri, din care:</t>
  </si>
  <si>
    <t>Cantitatea totală programata de deșeuri reziduale colectata separat si transferata, din fișa de fundamentare a tarifului Ttr reziduale, din care:</t>
  </si>
  <si>
    <t>Cantitatea totală programata de biodeseuri colectata separat si transferata, din fișa de fundamentare a tarifului Ttr biodeseuri, din care:</t>
  </si>
  <si>
    <t>Cantitatea totală de deșeuri reziduale COLECTATA programată a fi acceptata la instalațiile de tratare mecano-biologică și/sau la instalațiile de tratare integrată a deșeurilor din fișa de fundamentare a tarifului Ttmb, din care:</t>
  </si>
  <si>
    <t>Cantitatea de deșeuri stabilizate biologic transportata la depozit, din care:</t>
  </si>
  <si>
    <t>Cantitatea de deșeuri stabilizate biologic transportate la instalatiile de valorificare energetică, din care:</t>
  </si>
  <si>
    <t>Macheta privind calculul tarifelor distincte pentru gestionarea deșeurilor municipale si al taxei de salubrizare la nivel de UAT</t>
  </si>
  <si>
    <t>Tarif pentru colectarea separată și transportul separat al deșeurilor reziduale, ponderat în funcție de cantitatea de deșeuri menajere generată și populația deservită</t>
  </si>
  <si>
    <t>Tarif pentru colectarea separată și transportul separat al biodeșeurilor din deșeurile municipale,  ponderat în funcție de cantitatea de deșeuri menajere generată și populația deservită</t>
  </si>
  <si>
    <t>Tarif pentru transferul deșeurilor reziduale, ponderat în funcție de cantitatea de deșeuri menajere generată și populația deservită</t>
  </si>
  <si>
    <t>Tarif pentru transferul biodeșeurilor,  ponderat în funcție de cantitatea de deșeuri menajere generată și populația deservită</t>
  </si>
  <si>
    <t>Tarif de tratare mecano-biologica a deseurilor reziduale,  ponderat în funcție de cantitatea de deșeuri menajere generată și populația deservită</t>
  </si>
  <si>
    <t>Tarif pentru tratarea aerobă a biodeșeurilor colectate separat în instalații de compostare, p ponderat în funcție de cantitatea de deșeuri menajere generată și populația deservită</t>
  </si>
  <si>
    <t>Tarif pentru tratarea anaerobă a biodeșeurilor colectate separat în instalații de digestie anaerobă,  ponderat în funcție de cantitatea de deșeuri menajere generată și populația deservită</t>
  </si>
  <si>
    <t>Tarif de depozitare, ponderat în funcție de cantitatea de deșeuri menajere generată și populația deservită</t>
  </si>
  <si>
    <t>CEC ip colectare separata, aferentă cantității de deseuri reziduale, destinata a fi eliminata direct la depozit, conform indicatorului de performanta din contractul de delegare,  ponderat în funcție de cantitatea de deșeuri menajere generată și populația deservită</t>
  </si>
  <si>
    <t>CEC ip operare instalație de compostare, aferentă cantității de reziduuri destinata a fi eliminata prin depozitare, conform indicatorului de performanta din contractul de delegare,  ponderat în funcție de cantitatea de deșeuri menajere generată și populația deservită</t>
  </si>
  <si>
    <t>CEC ip operare instalatie de digestie anaeroba, aferentă cantității de reziduuri destinata a fi eliminata prin depozitare, conform indicatorului de performanță din contractul de delegare,  ponderat în funcție de cantitatea de deșeuri menajere generată și populația deservită</t>
  </si>
  <si>
    <t>CEC ip tratare biologică TMB, aferentă cantității de deseuri stabilizate biologic destinata a fi eliminata prin depozitare, conform indicatorului de performanta din contractul de delegare,  ponderat în funcție de cantitatea de deșeuri menajere generată și populația deservită</t>
  </si>
  <si>
    <t>CEC ip total, aferentă cantității de deseuri reziduale, reziduuri si deseuri stabilizate biologic destinata a fi eliminata prin depozitare, conform indicatorilor de performanta din contractele de delegare,  ponderat în funcție de cantitatea de deșeuri menajere generată și populația deservită</t>
  </si>
  <si>
    <t xml:space="preserve">TARIF DISTINCT DE GESTIONARE A DEȘEURILOR REZIDUALE </t>
  </si>
  <si>
    <t>se completeaza doar celulele cu fond verde</t>
  </si>
  <si>
    <t xml:space="preserve">Legenda: </t>
  </si>
  <si>
    <t>Numărul de locuitori</t>
  </si>
  <si>
    <t>TOTAL VENITURI DIN VALORIFICAREA/VANZAREA DESEURILOR REALIZATE DE CATRE OPERATORUL STAȚIEI DE TRANSFER</t>
  </si>
  <si>
    <t>TOTAL VENITURI DIN VALORIFICAREA/VANZAREA DESEURILOR REALIZATE DE CATRE OPERATORUL STATIEI DE SORTARE</t>
  </si>
  <si>
    <t>TOTAL VENITURI DIN VALORIFICAREA/VANZAREA COMPOSTULUI REALIZATE DE CATRE OPERATORUL STATIEI DE COMPOSTARE</t>
  </si>
  <si>
    <t>Reducere taxa pentru UAT</t>
  </si>
  <si>
    <t>TOTAL VENITURI DIN VALORIFICAREA/VANZAREA COMPOSTULUI REALIZATE DE CATRE OPERATORUL INSTALATIEI DE DIGESTIE ANAEROBA</t>
  </si>
  <si>
    <t>TOTAL VENITURI DIN VALORIFICAREA/ VANZAREA DESEURILOR REALIZATE DE CATRE OPERATORUL INSTALATIEI TMB</t>
  </si>
  <si>
    <r>
      <t xml:space="preserve">Datele se preiau din </t>
    </r>
    <r>
      <rPr>
        <b/>
        <sz val="12"/>
        <color theme="1"/>
        <rFont val="Calibri"/>
        <family val="2"/>
        <scheme val="minor"/>
      </rPr>
      <t>fisele de fundamentare ale terifelor pentru activitatea de colectare separată și transport separat</t>
    </r>
    <r>
      <rPr>
        <sz val="12"/>
        <color theme="1"/>
        <rFont val="Calibri"/>
        <family val="2"/>
        <scheme val="minor"/>
      </rPr>
      <t xml:space="preserve"> </t>
    </r>
    <r>
      <rPr>
        <b/>
        <sz val="12"/>
        <color theme="1"/>
        <rFont val="Calibri"/>
        <family val="2"/>
        <scheme val="minor"/>
      </rPr>
      <t>deșeuri municipale și din contractul de delegare al activitatii de colectare separată și transport separat deșeuri municipale</t>
    </r>
  </si>
  <si>
    <r>
      <t xml:space="preserve">Datele se preiau din </t>
    </r>
    <r>
      <rPr>
        <b/>
        <sz val="12"/>
        <color theme="1"/>
        <rFont val="Calibri"/>
        <family val="2"/>
        <scheme val="minor"/>
      </rPr>
      <t>fisele de fundamentare ale tarifelor pentru activitatea transfer deșeuri municipale</t>
    </r>
  </si>
  <si>
    <r>
      <t xml:space="preserve">Datele se preiau din </t>
    </r>
    <r>
      <rPr>
        <b/>
        <sz val="12"/>
        <color theme="1"/>
        <rFont val="Calibri"/>
        <family val="2"/>
        <scheme val="minor"/>
      </rPr>
      <t>fisa de fundamentare a tarifului de sortare  și din contractul de delegare al activitatii de sortare deșeuri de hârtie, metal, plastic și sticlă colectate separa</t>
    </r>
    <r>
      <rPr>
        <sz val="12"/>
        <color theme="1"/>
        <rFont val="Calibri"/>
        <family val="2"/>
        <scheme val="minor"/>
      </rPr>
      <t>t</t>
    </r>
  </si>
  <si>
    <r>
      <t xml:space="preserve">Datele se preiau din </t>
    </r>
    <r>
      <rPr>
        <b/>
        <sz val="12"/>
        <color theme="1"/>
        <rFont val="Calibri"/>
        <family val="2"/>
        <scheme val="minor"/>
      </rPr>
      <t>fisa de fundamentare a tarifului de tratare mecano-biologică</t>
    </r>
    <r>
      <rPr>
        <sz val="12"/>
        <color theme="1"/>
        <rFont val="Calibri"/>
        <family val="2"/>
        <scheme val="minor"/>
      </rPr>
      <t xml:space="preserve"> </t>
    </r>
    <r>
      <rPr>
        <b/>
        <sz val="12"/>
        <color theme="1"/>
        <rFont val="Calibri"/>
        <family val="2"/>
        <scheme val="minor"/>
      </rPr>
      <t>și din contractul de delegare al activității de tratare mecano-biologică deșuri reziduale</t>
    </r>
  </si>
  <si>
    <r>
      <t xml:space="preserve">Datele se preiau din </t>
    </r>
    <r>
      <rPr>
        <b/>
        <sz val="12"/>
        <color theme="1"/>
        <rFont val="Calibri"/>
        <family val="2"/>
        <scheme val="minor"/>
      </rPr>
      <t>fisa de fundamentare a tarifului de composatre și</t>
    </r>
    <r>
      <rPr>
        <sz val="12"/>
        <color theme="1"/>
        <rFont val="Calibri"/>
        <family val="2"/>
        <scheme val="minor"/>
      </rPr>
      <t xml:space="preserve"> </t>
    </r>
    <r>
      <rPr>
        <b/>
        <sz val="12"/>
        <color theme="1"/>
        <rFont val="Calibri"/>
        <family val="2"/>
        <scheme val="minor"/>
      </rPr>
      <t>din contractul de delegare pentru activitatea de tratare aerobă biodeșeuri colectate separat</t>
    </r>
  </si>
  <si>
    <r>
      <t>Datele se preiau din</t>
    </r>
    <r>
      <rPr>
        <b/>
        <sz val="12"/>
        <color theme="1"/>
        <rFont val="Calibri"/>
        <family val="2"/>
        <scheme val="minor"/>
      </rPr>
      <t xml:space="preserve"> fisa de fundamentare a tarifului de digestie anaerobă  și din contractul de delegare pentru activitatea de tratare anaerobă biodeșeuri</t>
    </r>
  </si>
  <si>
    <r>
      <t xml:space="preserve">Datele se preiau din </t>
    </r>
    <r>
      <rPr>
        <b/>
        <sz val="12"/>
        <color theme="1"/>
        <rFont val="Calibri"/>
        <family val="2"/>
        <scheme val="minor"/>
      </rPr>
      <t xml:space="preserve">fisa de fundamentare a tarifului de depozitare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</si>
</sst>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family val="2"/>
    </font>
    <font>
      <i/>
      <sz val="9"/>
      <name val="Arial"/>
      <family val="2"/>
    </font>
    <font>
      <i/>
      <sz val="10"/>
      <color theme="1"/>
      <name val="Arial"/>
      <family val="2"/>
    </font>
    <font>
      <i/>
      <sz val="10"/>
      <name val="Arial"/>
      <family val="2"/>
    </font>
    <font>
      <i/>
      <sz val="10"/>
      <color theme="1"/>
      <name val="Arial"/>
      <family val="2"/>
      <charset val="238"/>
    </font>
    <font>
      <b/>
      <i/>
      <sz val="10"/>
      <color theme="1"/>
      <name val="Arial"/>
      <family val="2"/>
    </font>
    <font>
      <b/>
      <sz val="12"/>
      <color theme="1"/>
      <name val="Arial"/>
      <family val="2"/>
    </font>
    <font>
      <b/>
      <sz val="9"/>
      <color theme="1"/>
      <name val="Arial"/>
      <family val="2"/>
    </font>
    <font>
      <i/>
      <sz val="9"/>
      <color theme="1"/>
      <name val="Arial"/>
      <family val="2"/>
    </font>
    <font>
      <b/>
      <i/>
      <sz val="10"/>
      <name val="Arial"/>
      <family val="2"/>
    </font>
    <font>
      <b/>
      <sz val="14"/>
      <color theme="1"/>
      <name val="Arial"/>
      <family val="2"/>
    </font>
    <font>
      <b/>
      <sz val="11"/>
      <color theme="1"/>
      <name val="Arial"/>
      <family val="2"/>
    </font>
    <font>
      <b/>
      <sz val="14"/>
      <name val="Arial"/>
      <family val="2"/>
    </font>
    <font>
      <sz val="10"/>
      <name val="Arial"/>
      <family val="2"/>
    </font>
    <font>
      <b/>
      <sz val="12"/>
      <name val="Arial"/>
      <family val="2"/>
    </font>
    <font>
      <b/>
      <sz val="10"/>
      <name val="Arial"/>
      <family val="2"/>
    </font>
    <font>
      <sz val="8"/>
      <name val="Calibri"/>
      <family val="2"/>
      <charset val="238"/>
      <scheme val="minor"/>
    </font>
    <font>
      <sz val="9"/>
      <color indexed="81"/>
      <name val="Tahoma"/>
      <charset val="1"/>
    </font>
    <font>
      <sz val="9"/>
      <color indexed="81"/>
      <name val="Tahoma"/>
      <family val="2"/>
    </font>
    <font>
      <b/>
      <sz val="9"/>
      <color indexed="81"/>
      <name val="Tahoma"/>
      <family val="2"/>
    </font>
    <font>
      <b/>
      <sz val="12"/>
      <color theme="1"/>
      <name val="Calibri"/>
      <family val="2"/>
      <scheme val="minor"/>
    </font>
    <font>
      <b/>
      <sz val="16"/>
      <color theme="1"/>
      <name val="Calibri"/>
      <family val="2"/>
      <scheme val="minor"/>
    </font>
    <font>
      <sz val="12"/>
      <color theme="1"/>
      <name val="Times New Roman"/>
      <family val="1"/>
    </font>
    <font>
      <vertAlign val="subscript"/>
      <sz val="12"/>
      <color theme="1"/>
      <name val="Times New Roman"/>
      <family val="1"/>
    </font>
    <font>
      <vertAlign val="superscript"/>
      <sz val="12"/>
      <color theme="1"/>
      <name val="Times New Roman"/>
      <family val="1"/>
    </font>
    <font>
      <sz val="12"/>
      <name val="Times New Roman"/>
      <family val="1"/>
    </font>
    <font>
      <sz val="11"/>
      <name val="Calibri"/>
      <family val="2"/>
      <charset val="238"/>
      <scheme val="minor"/>
    </font>
    <font>
      <sz val="12"/>
      <color theme="1"/>
      <name val="Calibri"/>
      <family val="2"/>
      <scheme val="minor"/>
    </font>
    <font>
      <b/>
      <sz val="14"/>
      <color theme="1"/>
      <name val="Calibri"/>
      <family val="2"/>
      <scheme val="minor"/>
    </font>
    <font>
      <b/>
      <sz val="14"/>
      <name val="Calibri"/>
      <family val="2"/>
      <scheme val="minor"/>
    </font>
    <font>
      <b/>
      <sz val="11"/>
      <name val="Arial"/>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20">
    <xf numFmtId="0" fontId="0" fillId="0" borderId="0" xfId="0"/>
    <xf numFmtId="0" fontId="4" fillId="2" borderId="0" xfId="0" applyFont="1" applyFill="1"/>
    <xf numFmtId="0" fontId="6" fillId="2" borderId="0" xfId="0" applyFont="1" applyFill="1"/>
    <xf numFmtId="0" fontId="6" fillId="2" borderId="1" xfId="2" applyFont="1" applyFill="1" applyBorder="1" applyAlignment="1">
      <alignmen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center" vertical="center" wrapText="1"/>
    </xf>
    <xf numFmtId="3" fontId="4" fillId="2" borderId="0" xfId="0" applyNumberFormat="1" applyFont="1" applyFill="1" applyAlignment="1">
      <alignment horizontal="center" vertical="center"/>
    </xf>
    <xf numFmtId="0" fontId="4" fillId="4" borderId="0" xfId="0" applyFont="1" applyFill="1"/>
    <xf numFmtId="0" fontId="4" fillId="4" borderId="0" xfId="0" applyFont="1" applyFill="1" applyAlignment="1">
      <alignment horizontal="center" vertical="center"/>
    </xf>
    <xf numFmtId="0" fontId="13" fillId="5" borderId="5" xfId="0" applyFont="1" applyFill="1" applyBorder="1" applyAlignment="1">
      <alignment horizontal="center" vertical="center" wrapText="1"/>
    </xf>
    <xf numFmtId="4" fontId="4" fillId="4" borderId="0" xfId="0" applyNumberFormat="1" applyFont="1" applyFill="1"/>
    <xf numFmtId="0" fontId="4" fillId="4"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11" fillId="2" borderId="0" xfId="0" applyNumberFormat="1" applyFont="1" applyFill="1" applyAlignment="1">
      <alignment horizontal="center" vertical="center"/>
    </xf>
    <xf numFmtId="4" fontId="6" fillId="2" borderId="1" xfId="2"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6" fillId="2" borderId="0" xfId="0" applyNumberFormat="1" applyFont="1" applyFill="1"/>
    <xf numFmtId="4" fontId="4" fillId="2" borderId="0" xfId="0" applyNumberFormat="1" applyFont="1" applyFill="1"/>
    <xf numFmtId="0" fontId="6" fillId="2" borderId="0" xfId="0" applyFont="1" applyFill="1" applyAlignment="1">
      <alignment horizontal="center"/>
    </xf>
    <xf numFmtId="4" fontId="5" fillId="2" borderId="0" xfId="0" applyNumberFormat="1" applyFont="1" applyFill="1" applyAlignment="1">
      <alignment horizontal="center"/>
    </xf>
    <xf numFmtId="0" fontId="6" fillId="2" borderId="1" xfId="2" applyFont="1" applyFill="1" applyBorder="1" applyAlignment="1">
      <alignment horizontal="left" vertical="center" wrapText="1"/>
    </xf>
    <xf numFmtId="4" fontId="6" fillId="0" borderId="1" xfId="2" applyNumberFormat="1" applyFont="1" applyBorder="1" applyAlignment="1">
      <alignment horizontal="center" vertical="center"/>
    </xf>
    <xf numFmtId="3" fontId="6" fillId="2" borderId="0" xfId="0" applyNumberFormat="1" applyFont="1" applyFill="1"/>
    <xf numFmtId="3" fontId="4" fillId="3" borderId="1" xfId="0" applyNumberFormat="1" applyFont="1" applyFill="1" applyBorder="1"/>
    <xf numFmtId="3" fontId="4" fillId="2" borderId="1" xfId="0" applyNumberFormat="1" applyFont="1" applyFill="1" applyBorder="1"/>
    <xf numFmtId="0" fontId="9" fillId="2" borderId="0" xfId="0" applyFont="1" applyFill="1"/>
    <xf numFmtId="0" fontId="14" fillId="6" borderId="1" xfId="0" applyFont="1" applyFill="1" applyBorder="1" applyAlignment="1">
      <alignment horizontal="center" vertical="center"/>
    </xf>
    <xf numFmtId="0" fontId="9" fillId="6" borderId="1" xfId="2" applyFont="1" applyFill="1" applyBorder="1" applyAlignment="1">
      <alignment horizontal="center" vertical="center"/>
    </xf>
    <xf numFmtId="3" fontId="4" fillId="2" borderId="0" xfId="0" applyNumberFormat="1" applyFont="1" applyFill="1"/>
    <xf numFmtId="0" fontId="15" fillId="2" borderId="1" xfId="0" applyFont="1" applyFill="1" applyBorder="1" applyAlignment="1">
      <alignment horizontal="center" vertical="center"/>
    </xf>
    <xf numFmtId="9" fontId="5" fillId="6" borderId="1" xfId="1" applyFont="1" applyFill="1" applyBorder="1" applyAlignment="1">
      <alignment horizontal="center" vertical="center" wrapText="1"/>
    </xf>
    <xf numFmtId="0" fontId="17" fillId="2" borderId="0" xfId="0" applyFont="1" applyFill="1"/>
    <xf numFmtId="0" fontId="5" fillId="2" borderId="0" xfId="0" applyFont="1" applyFill="1" applyAlignment="1">
      <alignment vertical="center" wrapText="1"/>
    </xf>
    <xf numFmtId="0" fontId="7" fillId="2" borderId="0" xfId="0" applyFont="1" applyFill="1" applyAlignment="1">
      <alignment horizontal="center" vertical="center"/>
    </xf>
    <xf numFmtId="3" fontId="4" fillId="7" borderId="1" xfId="0" applyNumberFormat="1" applyFont="1" applyFill="1" applyBorder="1"/>
    <xf numFmtId="0" fontId="4" fillId="4" borderId="0" xfId="0" applyFont="1" applyFill="1" applyAlignment="1">
      <alignment wrapText="1"/>
    </xf>
    <xf numFmtId="3" fontId="6" fillId="2" borderId="0" xfId="0" applyNumberFormat="1" applyFont="1" applyFill="1" applyAlignment="1">
      <alignment vertical="center" wrapText="1"/>
    </xf>
    <xf numFmtId="0" fontId="5" fillId="6" borderId="1" xfId="2" applyFont="1" applyFill="1" applyBorder="1" applyAlignment="1">
      <alignment horizontal="center" vertical="center"/>
    </xf>
    <xf numFmtId="0" fontId="18" fillId="4" borderId="1" xfId="0" applyFont="1" applyFill="1" applyBorder="1" applyAlignment="1">
      <alignment horizontal="center" vertical="center" wrapText="1"/>
    </xf>
    <xf numFmtId="0" fontId="4" fillId="2" borderId="0" xfId="0" applyFont="1" applyFill="1" applyAlignment="1">
      <alignment vertical="center"/>
    </xf>
    <xf numFmtId="0" fontId="9" fillId="2" borderId="1" xfId="0" applyFont="1" applyFill="1" applyBorder="1" applyAlignment="1">
      <alignment vertical="center"/>
    </xf>
    <xf numFmtId="0" fontId="4" fillId="2" borderId="0" xfId="0" applyFont="1" applyFill="1" applyAlignment="1">
      <alignment vertical="center" wrapText="1"/>
    </xf>
    <xf numFmtId="9" fontId="6" fillId="2" borderId="1" xfId="1" applyFont="1" applyFill="1" applyBorder="1" applyAlignment="1">
      <alignment horizontal="center" vertical="center" wrapText="1"/>
    </xf>
    <xf numFmtId="0" fontId="12" fillId="9" borderId="1" xfId="0" applyFont="1" applyFill="1" applyBorder="1" applyAlignment="1">
      <alignment horizontal="center" vertical="center"/>
    </xf>
    <xf numFmtId="4" fontId="18" fillId="9"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20" fillId="2" borderId="1" xfId="2" applyFont="1" applyFill="1" applyBorder="1" applyAlignment="1">
      <alignment vertical="center" wrapText="1"/>
    </xf>
    <xf numFmtId="0" fontId="8" fillId="4" borderId="0" xfId="0" applyFont="1" applyFill="1" applyAlignment="1">
      <alignment horizontal="center" vertical="center" wrapText="1"/>
    </xf>
    <xf numFmtId="0" fontId="6" fillId="4" borderId="0" xfId="0" applyFont="1" applyFill="1" applyAlignment="1">
      <alignment horizontal="left" vertical="center" wrapText="1"/>
    </xf>
    <xf numFmtId="0" fontId="9" fillId="4" borderId="0" xfId="2" applyFont="1" applyFill="1" applyAlignment="1">
      <alignment horizontal="center" vertical="center"/>
    </xf>
    <xf numFmtId="3" fontId="5" fillId="9" borderId="1"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horizontal="center" wrapText="1"/>
    </xf>
    <xf numFmtId="0" fontId="9" fillId="4" borderId="0" xfId="0" applyFont="1" applyFill="1" applyAlignment="1">
      <alignment horizontal="left" vertical="center" wrapText="1"/>
    </xf>
    <xf numFmtId="0" fontId="15" fillId="4" borderId="0" xfId="0" applyFont="1" applyFill="1" applyAlignment="1">
      <alignment horizontal="center" vertical="center"/>
    </xf>
    <xf numFmtId="10" fontId="6" fillId="4" borderId="0" xfId="1" applyNumberFormat="1" applyFont="1" applyFill="1" applyBorder="1" applyAlignment="1">
      <alignment horizontal="center" vertical="center" wrapText="1"/>
    </xf>
    <xf numFmtId="0" fontId="6" fillId="4" borderId="0" xfId="2" applyFont="1" applyFill="1" applyAlignment="1">
      <alignment vertical="center" wrapText="1"/>
    </xf>
    <xf numFmtId="4" fontId="6" fillId="4" borderId="0" xfId="2" applyNumberFormat="1" applyFont="1" applyFill="1" applyAlignment="1">
      <alignment horizontal="center" vertical="center"/>
    </xf>
    <xf numFmtId="10" fontId="6" fillId="2" borderId="1" xfId="1" applyNumberFormat="1" applyFont="1" applyFill="1" applyBorder="1" applyAlignment="1">
      <alignment horizontal="center" vertical="center" wrapText="1"/>
    </xf>
    <xf numFmtId="4" fontId="20" fillId="0" borderId="1" xfId="2" applyNumberFormat="1" applyFont="1" applyBorder="1" applyAlignment="1">
      <alignment horizontal="center" vertical="center"/>
    </xf>
    <xf numFmtId="0" fontId="6" fillId="4" borderId="0" xfId="0" applyFont="1" applyFill="1" applyAlignment="1">
      <alignment vertical="center" wrapText="1"/>
    </xf>
    <xf numFmtId="0" fontId="11" fillId="4" borderId="0" xfId="0" applyFont="1" applyFill="1" applyAlignment="1">
      <alignment horizontal="center" vertical="center"/>
    </xf>
    <xf numFmtId="4" fontId="6" fillId="4" borderId="0" xfId="0" applyNumberFormat="1" applyFont="1" applyFill="1" applyAlignment="1">
      <alignment horizontal="center" vertical="center"/>
    </xf>
    <xf numFmtId="4" fontId="6"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3" fontId="0" fillId="2" borderId="0" xfId="0" applyNumberFormat="1" applyFill="1" applyAlignment="1">
      <alignment horizontal="center" vertical="center"/>
    </xf>
    <xf numFmtId="0" fontId="9" fillId="2" borderId="1" xfId="2" applyFont="1" applyFill="1" applyBorder="1" applyAlignment="1">
      <alignment horizontal="right" vertical="center" wrapText="1"/>
    </xf>
    <xf numFmtId="0" fontId="6" fillId="2" borderId="14" xfId="2" applyFont="1" applyFill="1" applyBorder="1" applyAlignment="1">
      <alignment vertical="center" wrapText="1"/>
    </xf>
    <xf numFmtId="0" fontId="6" fillId="2" borderId="14" xfId="2" applyFont="1" applyFill="1" applyBorder="1" applyAlignment="1">
      <alignment horizontal="left" vertical="center" wrapText="1"/>
    </xf>
    <xf numFmtId="4" fontId="6" fillId="2" borderId="0" xfId="0" applyNumberFormat="1" applyFont="1" applyFill="1" applyAlignment="1">
      <alignment horizontal="center"/>
    </xf>
    <xf numFmtId="0" fontId="9" fillId="2" borderId="0" xfId="0" applyFont="1" applyFill="1" applyAlignment="1">
      <alignment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9" fillId="2" borderId="14" xfId="2" applyFont="1" applyFill="1" applyBorder="1" applyAlignment="1">
      <alignment horizontal="right" vertical="center" wrapText="1"/>
    </xf>
    <xf numFmtId="0" fontId="0" fillId="2" borderId="0" xfId="0" applyFill="1" applyAlignment="1">
      <alignment horizontal="left" vertical="center"/>
    </xf>
    <xf numFmtId="0" fontId="0" fillId="2" borderId="1" xfId="0" applyFill="1" applyBorder="1" applyAlignment="1">
      <alignment horizontal="center" vertical="center"/>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14" xfId="0" applyFont="1" applyBorder="1" applyAlignment="1">
      <alignment vertical="center" wrapText="1"/>
    </xf>
    <xf numFmtId="0" fontId="0" fillId="0" borderId="1" xfId="0" applyBorder="1" applyAlignment="1">
      <alignment horizontal="center" vertical="center"/>
    </xf>
    <xf numFmtId="0" fontId="29" fillId="0" borderId="7" xfId="0" applyFont="1" applyBorder="1" applyAlignment="1">
      <alignment horizontal="center" vertical="center" wrapText="1"/>
    </xf>
    <xf numFmtId="0" fontId="29" fillId="0" borderId="14" xfId="0" applyFont="1" applyBorder="1" applyAlignment="1">
      <alignment horizontal="center" vertical="center" wrapText="1"/>
    </xf>
    <xf numFmtId="0" fontId="32" fillId="0" borderId="1" xfId="0" applyFont="1" applyBorder="1"/>
    <xf numFmtId="0" fontId="33" fillId="2" borderId="1" xfId="0" applyFont="1" applyFill="1" applyBorder="1" applyAlignment="1">
      <alignment horizontal="center" vertical="center"/>
    </xf>
    <xf numFmtId="0" fontId="29" fillId="0" borderId="1" xfId="0" applyFont="1" applyBorder="1" applyAlignment="1">
      <alignment horizontal="center"/>
    </xf>
    <xf numFmtId="10" fontId="0" fillId="0" borderId="1" xfId="0" applyNumberFormat="1" applyBorder="1" applyAlignment="1">
      <alignment horizontal="center" vertical="center"/>
    </xf>
    <xf numFmtId="10" fontId="0" fillId="2" borderId="1" xfId="0" applyNumberFormat="1" applyFill="1" applyBorder="1" applyAlignment="1">
      <alignment horizontal="center" vertical="center"/>
    </xf>
    <xf numFmtId="10" fontId="4" fillId="4" borderId="0" xfId="0" applyNumberFormat="1" applyFont="1" applyFill="1"/>
    <xf numFmtId="3" fontId="6" fillId="2" borderId="0" xfId="0" applyNumberFormat="1" applyFont="1" applyFill="1" applyAlignment="1">
      <alignment horizontal="left" vertical="center"/>
    </xf>
    <xf numFmtId="164" fontId="0" fillId="2" borderId="1" xfId="0" applyNumberFormat="1" applyFill="1" applyBorder="1" applyAlignment="1">
      <alignment horizontal="center" vertical="center"/>
    </xf>
    <xf numFmtId="10" fontId="9" fillId="2" borderId="1" xfId="1" applyNumberFormat="1" applyFont="1" applyFill="1" applyBorder="1" applyAlignment="1">
      <alignment horizontal="center" vertical="center" wrapText="1"/>
    </xf>
    <xf numFmtId="0" fontId="37" fillId="2" borderId="1" xfId="0" applyFont="1" applyFill="1" applyBorder="1" applyAlignment="1">
      <alignment horizontal="center" vertical="center"/>
    </xf>
    <xf numFmtId="0" fontId="0" fillId="2" borderId="15" xfId="0" applyFill="1" applyBorder="1"/>
    <xf numFmtId="0" fontId="0" fillId="2" borderId="16" xfId="0" applyFill="1" applyBorder="1" applyAlignment="1">
      <alignment horizontal="center" vertical="center"/>
    </xf>
    <xf numFmtId="0" fontId="0" fillId="2" borderId="19" xfId="0" applyFill="1" applyBorder="1"/>
    <xf numFmtId="0" fontId="0" fillId="2" borderId="20" xfId="0" applyFill="1" applyBorder="1" applyAlignment="1">
      <alignment horizontal="center" vertical="center"/>
    </xf>
    <xf numFmtId="0" fontId="0" fillId="2" borderId="18" xfId="0" applyFill="1" applyBorder="1"/>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0" fontId="29" fillId="4" borderId="14" xfId="0" applyNumberFormat="1" applyFont="1" applyFill="1" applyBorder="1" applyAlignment="1" applyProtection="1">
      <alignment horizontal="center" vertical="center" wrapText="1"/>
      <protection locked="0"/>
    </xf>
    <xf numFmtId="164" fontId="0" fillId="4"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0" fontId="4" fillId="0" borderId="0" xfId="0" applyFont="1"/>
    <xf numFmtId="3" fontId="4" fillId="0" borderId="0" xfId="0" applyNumberFormat="1" applyFont="1"/>
    <xf numFmtId="0" fontId="13" fillId="0" borderId="5"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14" fillId="0" borderId="1" xfId="0" applyFont="1" applyBorder="1" applyAlignment="1">
      <alignment horizontal="center" vertical="center"/>
    </xf>
    <xf numFmtId="0" fontId="5" fillId="0" borderId="5"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xf>
    <xf numFmtId="0" fontId="6" fillId="0" borderId="1" xfId="0" applyFont="1" applyBorder="1" applyAlignment="1">
      <alignment vertical="center" wrapText="1"/>
    </xf>
    <xf numFmtId="4" fontId="4" fillId="0" borderId="0" xfId="0" applyNumberFormat="1" applyFont="1"/>
    <xf numFmtId="0" fontId="14" fillId="0" borderId="11" xfId="0" applyFont="1" applyBorder="1" applyAlignment="1">
      <alignment horizontal="center" vertical="center"/>
    </xf>
    <xf numFmtId="0" fontId="22" fillId="0" borderId="5" xfId="0" applyFont="1" applyBorder="1" applyAlignment="1">
      <alignment vertical="center" wrapText="1"/>
    </xf>
    <xf numFmtId="0" fontId="6" fillId="0" borderId="1" xfId="4" applyFont="1" applyBorder="1" applyAlignment="1">
      <alignment vertical="center" wrapText="1"/>
    </xf>
    <xf numFmtId="0" fontId="6" fillId="0" borderId="0" xfId="0" applyFont="1"/>
    <xf numFmtId="3" fontId="6" fillId="0" borderId="0" xfId="0" applyNumberFormat="1" applyFont="1"/>
    <xf numFmtId="4" fontId="5" fillId="0" borderId="1" xfId="0" applyNumberFormat="1" applyFont="1" applyBorder="1" applyAlignment="1">
      <alignment horizontal="center" vertical="center"/>
    </xf>
    <xf numFmtId="4" fontId="6" fillId="0" borderId="0" xfId="0" applyNumberFormat="1" applyFont="1"/>
    <xf numFmtId="0" fontId="1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6" xfId="0" applyFont="1" applyBorder="1" applyAlignment="1">
      <alignment horizontal="center" vertical="center"/>
    </xf>
    <xf numFmtId="4" fontId="6" fillId="0" borderId="6" xfId="0" applyNumberFormat="1" applyFont="1" applyBorder="1" applyAlignment="1">
      <alignment horizontal="right" vertical="center" wrapText="1"/>
    </xf>
    <xf numFmtId="0" fontId="5" fillId="0" borderId="6" xfId="0" applyFont="1" applyBorder="1" applyAlignment="1">
      <alignment vertical="center" wrapText="1"/>
    </xf>
    <xf numFmtId="0" fontId="14" fillId="0" borderId="7" xfId="0" applyFont="1" applyBorder="1" applyAlignment="1">
      <alignment horizontal="center" vertical="center"/>
    </xf>
    <xf numFmtId="4" fontId="5" fillId="0" borderId="7" xfId="0" applyNumberFormat="1" applyFont="1" applyBorder="1" applyAlignment="1">
      <alignment horizontal="center" vertical="center" wrapText="1"/>
    </xf>
    <xf numFmtId="0" fontId="18" fillId="0" borderId="1" xfId="0" applyFont="1" applyBorder="1" applyAlignment="1">
      <alignment vertical="center" wrapText="1"/>
    </xf>
    <xf numFmtId="4" fontId="18" fillId="0" borderId="1" xfId="0" applyNumberFormat="1" applyFont="1" applyBorder="1" applyAlignment="1">
      <alignment horizontal="center"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21" fillId="10" borderId="5" xfId="0" applyFont="1" applyFill="1" applyBorder="1" applyAlignment="1">
      <alignment horizontal="left" vertical="center" wrapText="1"/>
    </xf>
    <xf numFmtId="0" fontId="13" fillId="10" borderId="5" xfId="0" applyFont="1" applyFill="1" applyBorder="1" applyAlignment="1">
      <alignment vertical="center" wrapText="1"/>
    </xf>
    <xf numFmtId="0" fontId="13" fillId="10" borderId="5" xfId="0" applyFont="1" applyFill="1" applyBorder="1" applyAlignment="1">
      <alignment vertical="center"/>
    </xf>
    <xf numFmtId="0" fontId="5" fillId="11" borderId="5" xfId="0" applyFont="1" applyFill="1" applyBorder="1" applyAlignment="1">
      <alignment vertical="center" wrapText="1"/>
    </xf>
    <xf numFmtId="0" fontId="18" fillId="11" borderId="1" xfId="0" applyFont="1" applyFill="1" applyBorder="1" applyAlignment="1">
      <alignment vertical="center" wrapText="1"/>
    </xf>
    <xf numFmtId="0" fontId="5" fillId="11" borderId="2" xfId="0" applyFont="1" applyFill="1" applyBorder="1" applyAlignment="1">
      <alignment vertical="center" wrapText="1"/>
    </xf>
    <xf numFmtId="0" fontId="5" fillId="11" borderId="1" xfId="0" applyFont="1" applyFill="1" applyBorder="1" applyAlignment="1">
      <alignment vertical="center" wrapText="1"/>
    </xf>
    <xf numFmtId="0" fontId="4" fillId="0" borderId="15" xfId="0" applyFont="1" applyBorder="1"/>
    <xf numFmtId="0" fontId="4" fillId="0" borderId="12" xfId="0" applyFont="1" applyBorder="1" applyAlignment="1">
      <alignment vertical="center" wrapText="1"/>
    </xf>
    <xf numFmtId="0" fontId="4" fillId="0" borderId="12" xfId="0" applyFont="1" applyBorder="1"/>
    <xf numFmtId="0" fontId="4" fillId="0" borderId="16" xfId="0" applyFont="1" applyBorder="1"/>
    <xf numFmtId="0" fontId="4" fillId="0" borderId="19" xfId="0" applyFont="1" applyBorder="1"/>
    <xf numFmtId="0" fontId="4" fillId="0" borderId="0" xfId="0" applyFont="1" applyAlignment="1">
      <alignment vertical="center" wrapText="1"/>
    </xf>
    <xf numFmtId="0" fontId="4" fillId="0" borderId="20" xfId="0" applyFont="1" applyBorder="1"/>
    <xf numFmtId="0" fontId="5" fillId="0" borderId="0" xfId="0" applyFont="1" applyAlignment="1">
      <alignment vertical="center" wrapText="1"/>
    </xf>
    <xf numFmtId="3" fontId="5" fillId="0" borderId="0" xfId="0" applyNumberFormat="1" applyFont="1" applyAlignment="1">
      <alignment horizontal="center" vertical="center" wrapText="1"/>
    </xf>
    <xf numFmtId="0" fontId="4" fillId="0" borderId="0" xfId="0" applyFont="1" applyAlignment="1">
      <alignment wrapText="1"/>
    </xf>
    <xf numFmtId="4" fontId="5" fillId="0" borderId="0" xfId="0" applyNumberFormat="1" applyFont="1" applyAlignment="1">
      <alignment horizontal="center" vertical="center" wrapText="1"/>
    </xf>
    <xf numFmtId="0" fontId="6" fillId="0" borderId="19" xfId="0" applyFont="1" applyBorder="1"/>
    <xf numFmtId="0" fontId="6" fillId="0" borderId="0" xfId="0" applyFont="1" applyAlignment="1">
      <alignment horizontal="right"/>
    </xf>
    <xf numFmtId="0" fontId="6" fillId="0" borderId="20" xfId="0" applyFont="1" applyBorder="1"/>
    <xf numFmtId="0" fontId="6"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horizontal="right"/>
    </xf>
    <xf numFmtId="0" fontId="18" fillId="0" borderId="0" xfId="0" applyFont="1"/>
    <xf numFmtId="0" fontId="4" fillId="0" borderId="18" xfId="0" applyFont="1" applyBorder="1"/>
    <xf numFmtId="0" fontId="6" fillId="0" borderId="13" xfId="0" applyFont="1" applyBorder="1" applyAlignment="1">
      <alignment vertical="center" wrapText="1"/>
    </xf>
    <xf numFmtId="0" fontId="4" fillId="0" borderId="13" xfId="0" applyFont="1" applyBorder="1"/>
    <xf numFmtId="0" fontId="7" fillId="0" borderId="13" xfId="0" applyFont="1" applyBorder="1" applyAlignment="1">
      <alignment horizontal="center" vertical="center"/>
    </xf>
    <xf numFmtId="3" fontId="6" fillId="0" borderId="13" xfId="0" applyNumberFormat="1" applyFont="1" applyBorder="1" applyAlignment="1">
      <alignment vertical="center" wrapText="1"/>
    </xf>
    <xf numFmtId="0" fontId="4" fillId="0" borderId="21" xfId="0" applyFont="1" applyBorder="1"/>
    <xf numFmtId="9" fontId="5" fillId="4" borderId="1" xfId="1" applyFont="1" applyFill="1" applyBorder="1" applyAlignment="1" applyProtection="1">
      <alignment horizontal="center" vertical="center" wrapText="1"/>
      <protection locked="0"/>
    </xf>
    <xf numFmtId="4" fontId="6" fillId="4" borderId="1" xfId="0" applyNumberFormat="1" applyFont="1" applyFill="1" applyBorder="1" applyAlignment="1" applyProtection="1">
      <alignment horizontal="center" vertical="center" wrapText="1"/>
      <protection locked="0"/>
    </xf>
    <xf numFmtId="10" fontId="6" fillId="4"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28" fillId="2" borderId="0" xfId="0" applyFont="1" applyFill="1" applyAlignment="1">
      <alignment horizontal="center" vertical="center" wrapText="1"/>
    </xf>
    <xf numFmtId="0" fontId="35" fillId="2" borderId="12" xfId="0" applyFont="1" applyFill="1" applyBorder="1" applyAlignment="1">
      <alignment horizontal="center" vertical="center" wrapText="1"/>
    </xf>
    <xf numFmtId="0" fontId="0" fillId="2" borderId="1" xfId="0" applyFill="1" applyBorder="1" applyAlignment="1">
      <alignment horizontal="left" vertical="center"/>
    </xf>
    <xf numFmtId="0" fontId="35" fillId="2" borderId="12" xfId="0" applyFont="1" applyFill="1" applyBorder="1" applyAlignment="1">
      <alignment horizontal="center" vertical="center"/>
    </xf>
    <xf numFmtId="0" fontId="29" fillId="2" borderId="1" xfId="0" applyFont="1" applyFill="1" applyBorder="1" applyAlignment="1">
      <alignment horizontal="left" vertical="center"/>
    </xf>
    <xf numFmtId="0" fontId="29" fillId="0" borderId="17" xfId="0" applyFont="1" applyBorder="1" applyAlignment="1">
      <alignment vertical="center" wrapText="1"/>
    </xf>
    <xf numFmtId="0" fontId="29" fillId="0" borderId="7" xfId="0" applyFont="1" applyBorder="1" applyAlignment="1">
      <alignment vertical="center" wrapText="1"/>
    </xf>
    <xf numFmtId="0" fontId="29" fillId="0" borderId="14" xfId="0" applyFont="1" applyBorder="1" applyAlignment="1">
      <alignment vertical="center" wrapText="1"/>
    </xf>
    <xf numFmtId="0" fontId="34" fillId="2" borderId="0" xfId="0" applyFont="1" applyFill="1" applyAlignment="1">
      <alignment horizontal="left" vertical="center" wrapText="1"/>
    </xf>
    <xf numFmtId="0" fontId="29" fillId="0" borderId="1" xfId="0" applyFont="1" applyBorder="1" applyAlignment="1">
      <alignment vertical="center" wrapText="1"/>
    </xf>
    <xf numFmtId="0" fontId="29" fillId="0" borderId="1" xfId="0" applyFont="1" applyBorder="1" applyAlignment="1">
      <alignment horizontal="left" vertical="center" wrapText="1"/>
    </xf>
    <xf numFmtId="0" fontId="32" fillId="0" borderId="17" xfId="0" applyFont="1" applyBorder="1" applyAlignment="1">
      <alignment wrapText="1"/>
    </xf>
    <xf numFmtId="0" fontId="32" fillId="0" borderId="7" xfId="0" applyFont="1" applyBorder="1" applyAlignment="1">
      <alignment wrapText="1"/>
    </xf>
    <xf numFmtId="0" fontId="32" fillId="0" borderId="14"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wrapText="1"/>
    </xf>
    <xf numFmtId="0" fontId="0" fillId="2" borderId="1" xfId="0" applyFill="1" applyBorder="1" applyAlignment="1">
      <alignment horizontal="left" vertical="center" wrapText="1"/>
    </xf>
    <xf numFmtId="0" fontId="0" fillId="2" borderId="1" xfId="0" applyFill="1" applyBorder="1" applyAlignment="1">
      <alignment horizontal="right" vertical="center" wrapText="1"/>
    </xf>
    <xf numFmtId="0" fontId="36" fillId="2" borderId="12"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8" borderId="9" xfId="0" applyFont="1" applyFill="1" applyBorder="1" applyAlignment="1">
      <alignment horizontal="center" vertical="center" wrapText="1"/>
    </xf>
  </cellXfs>
  <cellStyles count="5">
    <cellStyle name="Normal" xfId="0" builtinId="0"/>
    <cellStyle name="Normal 2" xfId="2" xr:uid="{3DFE84C4-00ED-4BE2-81CD-1228D29BB0F9}"/>
    <cellStyle name="Normal 2 2" xfId="4" xr:uid="{23A9DEF9-2940-4D1D-8A5A-1581863461E3}"/>
    <cellStyle name="Procent" xfId="1" builtinId="5"/>
    <cellStyle name="Procent 2" xfId="3" xr:uid="{3108DB8F-6B29-4E60-9438-E75B60244D9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ulian.bandoiu/downloads/Anexa%205_Calcul%20tarife%20de%20salubrizare%20fara%20TMB%20sau%20tratare%20biodeseu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 Id="rId1"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UNI"/>
      <sheetName val="TDG_RECICLABILE"/>
      <sheetName val="Foaie1"/>
      <sheetName val="TDG_REZIDUALE"/>
      <sheetName val="TARIFE UTILIZATORI"/>
    </sheetNames>
    <sheetDataSet>
      <sheetData sheetId="0" refreshError="1"/>
      <sheetData sheetId="1"/>
      <sheetData sheetId="2" refreshError="1"/>
      <sheetData sheetId="3"/>
      <sheetData sheetId="4">
        <row r="15">
          <cell r="G15">
            <v>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XE UTILIZATO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05FC-814C-4F3E-8D78-9AE363A098D3}">
  <dimension ref="B3:E7"/>
  <sheetViews>
    <sheetView topLeftCell="A3" workbookViewId="0">
      <selection activeCell="E11" sqref="E11"/>
    </sheetView>
  </sheetViews>
  <sheetFormatPr defaultColWidth="8.85546875" defaultRowHeight="14.25" x14ac:dyDescent="0.2"/>
  <cols>
    <col min="1" max="1" width="8.85546875" style="1"/>
    <col min="2" max="2" width="19.7109375" style="49" customWidth="1"/>
    <col min="3" max="3" width="4.28515625" style="1" customWidth="1"/>
    <col min="4" max="4" width="10.7109375" style="1" customWidth="1"/>
    <col min="5" max="5" width="93.5703125" style="1" customWidth="1"/>
    <col min="6" max="16384" width="8.85546875" style="1"/>
  </cols>
  <sheetData>
    <row r="3" spans="2:5" ht="162.6" customHeight="1" x14ac:dyDescent="0.2">
      <c r="B3" s="46" t="s">
        <v>56</v>
      </c>
      <c r="C3" s="47"/>
      <c r="D3" s="188" t="s">
        <v>153</v>
      </c>
      <c r="E3" s="188"/>
    </row>
    <row r="5" spans="2:5" ht="20.45" customHeight="1" x14ac:dyDescent="0.2">
      <c r="B5" s="189" t="s">
        <v>57</v>
      </c>
      <c r="D5" s="31"/>
      <c r="E5" s="48" t="s">
        <v>38</v>
      </c>
    </row>
    <row r="6" spans="2:5" ht="18" customHeight="1" x14ac:dyDescent="0.2">
      <c r="B6" s="189"/>
      <c r="D6" s="32"/>
      <c r="E6" s="48" t="s">
        <v>39</v>
      </c>
    </row>
    <row r="7" spans="2:5" ht="16.899999999999999" customHeight="1" x14ac:dyDescent="0.2">
      <c r="B7" s="189"/>
      <c r="D7" s="42"/>
      <c r="E7" s="48" t="s">
        <v>49</v>
      </c>
    </row>
  </sheetData>
  <mergeCells count="2">
    <mergeCell ref="D3:E3"/>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0752-8E49-4CB4-929C-FDC377B3343C}">
  <dimension ref="A1:AM110"/>
  <sheetViews>
    <sheetView tabSelected="1" zoomScale="110" zoomScaleNormal="110" workbookViewId="0">
      <selection activeCell="B102" sqref="B102:H102"/>
    </sheetView>
  </sheetViews>
  <sheetFormatPr defaultColWidth="8.85546875" defaultRowHeight="15" x14ac:dyDescent="0.25"/>
  <cols>
    <col min="1" max="1" width="2.7109375" style="75" customWidth="1"/>
    <col min="2" max="3" width="10.7109375" style="76" customWidth="1"/>
    <col min="4" max="4" width="12.140625" style="76" customWidth="1"/>
    <col min="5" max="5" width="10.7109375" style="76" customWidth="1"/>
    <col min="6" max="6" width="15.42578125" style="76" customWidth="1"/>
    <col min="7" max="7" width="13.7109375" style="76" customWidth="1"/>
    <col min="8" max="8" width="13.42578125" style="76" customWidth="1"/>
    <col min="9" max="9" width="5.5703125" style="76" customWidth="1"/>
    <col min="10" max="10" width="10.7109375" style="76" customWidth="1"/>
    <col min="11" max="11" width="12.140625" style="76" customWidth="1"/>
    <col min="12" max="12" width="12" style="76" customWidth="1"/>
    <col min="13" max="13" width="10.7109375" style="76" customWidth="1"/>
    <col min="14" max="14" width="14.85546875" style="76" customWidth="1"/>
    <col min="15" max="15" width="14.5703125" style="76" customWidth="1"/>
    <col min="16" max="26" width="14.7109375" style="76" customWidth="1"/>
    <col min="27" max="27" width="16.7109375" style="76" customWidth="1"/>
    <col min="28" max="31" width="16.28515625" style="76" customWidth="1"/>
    <col min="32" max="33" width="14.7109375" customWidth="1"/>
    <col min="34" max="34" width="16.28515625" customWidth="1"/>
    <col min="35" max="35" width="17" customWidth="1"/>
    <col min="36" max="36" width="14.28515625" style="76" customWidth="1"/>
    <col min="37" max="37" width="16.42578125" style="76" customWidth="1"/>
    <col min="38" max="39" width="12" style="76" customWidth="1"/>
    <col min="40" max="40" width="14.28515625" style="75" customWidth="1"/>
    <col min="41" max="41" width="13" style="75" customWidth="1"/>
    <col min="42" max="42" width="12.7109375" style="75" customWidth="1"/>
    <col min="43" max="44" width="12.28515625" style="75" customWidth="1"/>
    <col min="45" max="45" width="14.28515625" style="75" customWidth="1"/>
    <col min="46" max="48" width="14.85546875" style="75" customWidth="1"/>
    <col min="49" max="49" width="14.28515625" style="75" customWidth="1"/>
    <col min="50" max="50" width="13.28515625" style="75" customWidth="1"/>
    <col min="51" max="51" width="12.85546875" style="75" customWidth="1"/>
    <col min="52" max="56" width="10.7109375" style="75" customWidth="1"/>
    <col min="57" max="57" width="12.5703125" style="75" customWidth="1"/>
    <col min="58" max="58" width="10.7109375" style="75" customWidth="1"/>
    <col min="59" max="59" width="12.140625" style="75" customWidth="1"/>
    <col min="60" max="60" width="12" style="75" customWidth="1"/>
    <col min="61" max="63" width="10.7109375" style="75" customWidth="1"/>
    <col min="64" max="64" width="13.28515625" style="75" bestFit="1" customWidth="1"/>
    <col min="65" max="65" width="12.28515625" style="75" customWidth="1"/>
    <col min="66" max="66" width="12.7109375" style="75" customWidth="1"/>
    <col min="67" max="16384" width="8.85546875" style="75"/>
  </cols>
  <sheetData>
    <row r="1" spans="1:35" ht="39.75" customHeight="1" x14ac:dyDescent="0.25">
      <c r="B1" s="190" t="s">
        <v>282</v>
      </c>
      <c r="C1" s="190"/>
      <c r="D1" s="190"/>
      <c r="E1" s="190"/>
      <c r="F1" s="190"/>
      <c r="G1" s="190"/>
      <c r="H1" s="190"/>
      <c r="AB1" s="77" t="e">
        <f>SUM(#REF!)-#REF!</f>
        <v>#REF!</v>
      </c>
      <c r="AF1" s="75"/>
      <c r="AG1" s="75"/>
      <c r="AH1" s="75"/>
      <c r="AI1" s="75"/>
    </row>
    <row r="2" spans="1:35" ht="15.75" thickBot="1" x14ac:dyDescent="0.3">
      <c r="AF2" s="75"/>
      <c r="AG2" s="75"/>
      <c r="AH2" s="75"/>
      <c r="AI2" s="75"/>
    </row>
    <row r="3" spans="1:35" ht="37.5" customHeight="1" x14ac:dyDescent="0.25">
      <c r="A3" s="104"/>
      <c r="B3" s="191" t="s">
        <v>206</v>
      </c>
      <c r="C3" s="191"/>
      <c r="D3" s="191"/>
      <c r="E3" s="191"/>
      <c r="F3" s="191"/>
      <c r="G3" s="191"/>
      <c r="H3" s="191"/>
      <c r="I3" s="105"/>
      <c r="K3" s="112" t="s">
        <v>298</v>
      </c>
      <c r="AF3" s="75"/>
      <c r="AG3" s="75"/>
      <c r="AH3" s="75"/>
      <c r="AI3" s="75"/>
    </row>
    <row r="4" spans="1:35" x14ac:dyDescent="0.25">
      <c r="A4" s="106"/>
      <c r="I4" s="107"/>
      <c r="K4" s="111" t="s">
        <v>297</v>
      </c>
      <c r="L4" s="113"/>
      <c r="M4" s="113"/>
      <c r="N4" s="113"/>
      <c r="AF4" s="75"/>
      <c r="AG4" s="75"/>
      <c r="AH4" s="75"/>
      <c r="AI4" s="75"/>
    </row>
    <row r="5" spans="1:35" ht="61.5" customHeight="1" x14ac:dyDescent="0.25">
      <c r="A5" s="106"/>
      <c r="B5" s="198" t="s">
        <v>306</v>
      </c>
      <c r="C5" s="198"/>
      <c r="D5" s="198"/>
      <c r="E5" s="198"/>
      <c r="F5" s="198"/>
      <c r="G5" s="198"/>
      <c r="H5" s="198"/>
      <c r="I5" s="107"/>
      <c r="AF5" s="75"/>
      <c r="AG5" s="75"/>
      <c r="AH5" s="75"/>
      <c r="AI5" s="75"/>
    </row>
    <row r="6" spans="1:35" x14ac:dyDescent="0.25">
      <c r="A6" s="106"/>
      <c r="I6" s="107"/>
      <c r="AF6" s="75"/>
      <c r="AG6" s="75"/>
      <c r="AH6" s="75"/>
      <c r="AI6" s="75"/>
    </row>
    <row r="7" spans="1:35" ht="15.75" x14ac:dyDescent="0.25">
      <c r="A7" s="106"/>
      <c r="B7" s="194" t="s">
        <v>205</v>
      </c>
      <c r="C7" s="194"/>
      <c r="D7" s="194"/>
      <c r="E7" s="194"/>
      <c r="F7" s="194"/>
      <c r="G7" s="87" t="s">
        <v>211</v>
      </c>
      <c r="H7" s="114">
        <v>15000</v>
      </c>
      <c r="I7" s="107"/>
      <c r="AF7" s="75"/>
      <c r="AG7" s="75"/>
      <c r="AH7" s="75"/>
      <c r="AI7" s="75"/>
    </row>
    <row r="8" spans="1:35" ht="15.75" x14ac:dyDescent="0.25">
      <c r="A8" s="106"/>
      <c r="B8" s="199" t="s">
        <v>207</v>
      </c>
      <c r="C8" s="199"/>
      <c r="D8" s="199"/>
      <c r="E8" s="199"/>
      <c r="F8" s="199"/>
      <c r="G8" s="88" t="s">
        <v>0</v>
      </c>
      <c r="H8" s="91">
        <f>H9+H10</f>
        <v>1000</v>
      </c>
      <c r="I8" s="107"/>
      <c r="AF8" s="75"/>
      <c r="AG8" s="75"/>
      <c r="AH8" s="75"/>
      <c r="AI8" s="75"/>
    </row>
    <row r="9" spans="1:35" ht="15.75" x14ac:dyDescent="0.25">
      <c r="A9" s="106"/>
      <c r="B9" s="199" t="s">
        <v>208</v>
      </c>
      <c r="C9" s="199"/>
      <c r="D9" s="199"/>
      <c r="E9" s="199"/>
      <c r="F9" s="199"/>
      <c r="G9" s="88" t="s">
        <v>0</v>
      </c>
      <c r="H9" s="115">
        <v>800</v>
      </c>
      <c r="I9" s="107"/>
      <c r="AF9" s="75"/>
      <c r="AG9" s="75"/>
      <c r="AH9" s="75"/>
      <c r="AI9" s="75"/>
    </row>
    <row r="10" spans="1:35" ht="15.75" x14ac:dyDescent="0.25">
      <c r="A10" s="106"/>
      <c r="B10" s="199" t="s">
        <v>209</v>
      </c>
      <c r="C10" s="199"/>
      <c r="D10" s="199"/>
      <c r="E10" s="199"/>
      <c r="F10" s="199"/>
      <c r="G10" s="88" t="s">
        <v>0</v>
      </c>
      <c r="H10" s="115">
        <v>200</v>
      </c>
      <c r="I10" s="107"/>
      <c r="AF10" s="75"/>
      <c r="AG10" s="75"/>
      <c r="AH10" s="75"/>
      <c r="AI10" s="75"/>
    </row>
    <row r="11" spans="1:35" ht="15.75" x14ac:dyDescent="0.25">
      <c r="A11" s="106"/>
      <c r="B11" s="195"/>
      <c r="C11" s="196"/>
      <c r="D11" s="196"/>
      <c r="E11" s="196"/>
      <c r="F11" s="196"/>
      <c r="G11" s="196"/>
      <c r="H11" s="197"/>
      <c r="I11" s="107"/>
      <c r="AF11" s="75"/>
      <c r="AG11" s="75"/>
      <c r="AH11" s="75"/>
      <c r="AI11" s="75"/>
    </row>
    <row r="12" spans="1:35" ht="39" customHeight="1" x14ac:dyDescent="0.25">
      <c r="A12" s="106"/>
      <c r="B12" s="200" t="s">
        <v>214</v>
      </c>
      <c r="C12" s="200"/>
      <c r="D12" s="200"/>
      <c r="E12" s="200"/>
      <c r="F12" s="200"/>
      <c r="G12" s="93" t="s">
        <v>0</v>
      </c>
      <c r="H12" s="93">
        <f>ROUND(33%*H8,0)</f>
        <v>330</v>
      </c>
      <c r="I12" s="107"/>
      <c r="J12" s="86"/>
      <c r="AF12" s="75"/>
      <c r="AG12" s="75"/>
      <c r="AH12" s="75"/>
      <c r="AI12" s="75"/>
    </row>
    <row r="13" spans="1:35" ht="33" customHeight="1" x14ac:dyDescent="0.25">
      <c r="A13" s="106"/>
      <c r="B13" s="199" t="s">
        <v>215</v>
      </c>
      <c r="C13" s="199"/>
      <c r="D13" s="199"/>
      <c r="E13" s="199"/>
      <c r="F13" s="199"/>
      <c r="G13" s="92" t="s">
        <v>1</v>
      </c>
      <c r="H13" s="116">
        <v>0.7</v>
      </c>
      <c r="I13" s="107"/>
      <c r="AF13" s="75"/>
      <c r="AG13" s="75"/>
      <c r="AH13" s="75"/>
      <c r="AI13" s="75"/>
    </row>
    <row r="14" spans="1:35" ht="15.75" x14ac:dyDescent="0.25">
      <c r="A14" s="106"/>
      <c r="B14" s="195"/>
      <c r="C14" s="196"/>
      <c r="D14" s="196"/>
      <c r="E14" s="196"/>
      <c r="F14" s="196"/>
      <c r="G14" s="89"/>
      <c r="H14" s="90"/>
      <c r="I14" s="107"/>
      <c r="N14" s="86"/>
      <c r="AF14" s="75"/>
      <c r="AG14" s="75"/>
      <c r="AH14" s="75"/>
      <c r="AI14" s="75"/>
    </row>
    <row r="15" spans="1:35" ht="15.75" x14ac:dyDescent="0.25">
      <c r="A15" s="106"/>
      <c r="B15" s="199" t="s">
        <v>210</v>
      </c>
      <c r="C15" s="199"/>
      <c r="D15" s="199"/>
      <c r="E15" s="199"/>
      <c r="F15" s="199"/>
      <c r="G15" s="88" t="s">
        <v>0</v>
      </c>
      <c r="H15" s="115">
        <f>ROUND(H13*H12,0)</f>
        <v>231</v>
      </c>
      <c r="I15" s="107"/>
      <c r="AF15" s="75"/>
      <c r="AG15" s="75"/>
      <c r="AH15" s="75"/>
      <c r="AI15" s="75"/>
    </row>
    <row r="16" spans="1:35" ht="15.75" x14ac:dyDescent="0.25">
      <c r="A16" s="106"/>
      <c r="B16" s="199" t="s">
        <v>212</v>
      </c>
      <c r="C16" s="199"/>
      <c r="D16" s="199"/>
      <c r="E16" s="199"/>
      <c r="F16" s="199"/>
      <c r="G16" s="88" t="s">
        <v>0</v>
      </c>
      <c r="H16" s="115">
        <v>100</v>
      </c>
      <c r="I16" s="107"/>
      <c r="AF16" s="75"/>
      <c r="AG16" s="75"/>
      <c r="AH16" s="75"/>
      <c r="AI16" s="75"/>
    </row>
    <row r="17" spans="1:35" ht="15.75" x14ac:dyDescent="0.25">
      <c r="A17" s="106"/>
      <c r="B17" s="199" t="s">
        <v>213</v>
      </c>
      <c r="C17" s="199"/>
      <c r="D17" s="199"/>
      <c r="E17" s="199"/>
      <c r="F17" s="199"/>
      <c r="G17" s="88" t="s">
        <v>0</v>
      </c>
      <c r="H17" s="87">
        <f>H8-H15-H16</f>
        <v>669</v>
      </c>
      <c r="I17" s="107"/>
      <c r="AF17" s="75"/>
      <c r="AG17" s="75"/>
      <c r="AH17" s="75"/>
      <c r="AI17" s="75"/>
    </row>
    <row r="18" spans="1:35" x14ac:dyDescent="0.25">
      <c r="A18" s="106"/>
      <c r="I18" s="107"/>
      <c r="AF18" s="75"/>
      <c r="AG18" s="75"/>
      <c r="AH18" s="75"/>
      <c r="AI18" s="75"/>
    </row>
    <row r="19" spans="1:35" ht="15.75" x14ac:dyDescent="0.25">
      <c r="A19" s="106"/>
      <c r="B19" s="94" t="s">
        <v>216</v>
      </c>
      <c r="C19" s="95"/>
      <c r="D19" s="95"/>
      <c r="E19" s="95"/>
      <c r="F19" s="95"/>
      <c r="G19" s="96" t="s">
        <v>218</v>
      </c>
      <c r="H19" s="117">
        <v>0.15</v>
      </c>
      <c r="I19" s="107"/>
      <c r="AF19" s="75"/>
      <c r="AG19" s="75"/>
      <c r="AH19" s="75"/>
      <c r="AI19" s="75"/>
    </row>
    <row r="20" spans="1:35" ht="15.75" x14ac:dyDescent="0.25">
      <c r="A20" s="106"/>
      <c r="B20" s="204" t="s">
        <v>217</v>
      </c>
      <c r="C20" s="204"/>
      <c r="D20" s="204"/>
      <c r="E20" s="204"/>
      <c r="F20" s="204"/>
      <c r="G20" s="96" t="s">
        <v>218</v>
      </c>
      <c r="H20" s="117">
        <v>0.35</v>
      </c>
      <c r="I20" s="107"/>
      <c r="AF20" s="75"/>
      <c r="AG20" s="75"/>
      <c r="AH20" s="75"/>
      <c r="AI20" s="75"/>
    </row>
    <row r="21" spans="1:35" ht="15.75" x14ac:dyDescent="0.25">
      <c r="A21" s="106"/>
      <c r="B21" s="204" t="s">
        <v>219</v>
      </c>
      <c r="C21" s="204"/>
      <c r="D21" s="204"/>
      <c r="E21" s="204"/>
      <c r="F21" s="204"/>
      <c r="G21" s="96" t="s">
        <v>218</v>
      </c>
      <c r="H21" s="101">
        <f>H20</f>
        <v>0.35</v>
      </c>
      <c r="I21" s="107"/>
      <c r="AF21" s="75"/>
      <c r="AG21" s="75"/>
      <c r="AH21" s="75"/>
      <c r="AI21" s="75"/>
    </row>
    <row r="22" spans="1:35" x14ac:dyDescent="0.25">
      <c r="A22" s="106"/>
      <c r="I22" s="107"/>
      <c r="AF22" s="75"/>
      <c r="AG22" s="75"/>
      <c r="AH22" s="75"/>
      <c r="AI22" s="75"/>
    </row>
    <row r="23" spans="1:35" ht="30.75" customHeight="1" x14ac:dyDescent="0.25">
      <c r="A23" s="106"/>
      <c r="B23" s="201" t="s">
        <v>222</v>
      </c>
      <c r="C23" s="202"/>
      <c r="D23" s="202"/>
      <c r="E23" s="202"/>
      <c r="F23" s="203"/>
      <c r="G23" s="96" t="s">
        <v>2</v>
      </c>
      <c r="H23" s="115">
        <v>350</v>
      </c>
      <c r="I23" s="107"/>
      <c r="AF23" s="75"/>
      <c r="AG23" s="75"/>
      <c r="AH23" s="75"/>
      <c r="AI23" s="75"/>
    </row>
    <row r="24" spans="1:35" ht="31.5" customHeight="1" x14ac:dyDescent="0.25">
      <c r="A24" s="106"/>
      <c r="B24" s="201" t="s">
        <v>220</v>
      </c>
      <c r="C24" s="202"/>
      <c r="D24" s="202"/>
      <c r="E24" s="202"/>
      <c r="F24" s="203"/>
      <c r="G24" s="96" t="s">
        <v>2</v>
      </c>
      <c r="H24" s="115">
        <v>450</v>
      </c>
      <c r="I24" s="107"/>
      <c r="AF24" s="75"/>
      <c r="AG24" s="75"/>
      <c r="AH24" s="75"/>
      <c r="AI24" s="75"/>
    </row>
    <row r="25" spans="1:35" ht="36" customHeight="1" x14ac:dyDescent="0.25">
      <c r="A25" s="106"/>
      <c r="B25" s="201" t="s">
        <v>221</v>
      </c>
      <c r="C25" s="202"/>
      <c r="D25" s="202"/>
      <c r="E25" s="202"/>
      <c r="F25" s="203"/>
      <c r="G25" s="96" t="s">
        <v>2</v>
      </c>
      <c r="H25" s="115">
        <v>350</v>
      </c>
      <c r="I25" s="107"/>
      <c r="AF25" s="75"/>
      <c r="AG25" s="75"/>
      <c r="AH25" s="75"/>
      <c r="AI25" s="75"/>
    </row>
    <row r="26" spans="1:35" ht="15.75" thickBot="1" x14ac:dyDescent="0.3">
      <c r="A26" s="108"/>
      <c r="B26" s="109"/>
      <c r="C26" s="109"/>
      <c r="D26" s="109"/>
      <c r="E26" s="109"/>
      <c r="F26" s="109"/>
      <c r="G26" s="109"/>
      <c r="H26" s="109"/>
      <c r="I26" s="110"/>
      <c r="AF26" s="75"/>
      <c r="AG26" s="75"/>
      <c r="AH26" s="75"/>
      <c r="AI26" s="75"/>
    </row>
    <row r="27" spans="1:35" ht="15.75" thickBot="1" x14ac:dyDescent="0.3">
      <c r="AF27" s="75"/>
      <c r="AG27" s="75"/>
      <c r="AH27" s="75"/>
      <c r="AI27" s="75"/>
    </row>
    <row r="28" spans="1:35" ht="18.75" x14ac:dyDescent="0.25">
      <c r="A28" s="104"/>
      <c r="B28" s="193" t="s">
        <v>223</v>
      </c>
      <c r="C28" s="193"/>
      <c r="D28" s="193"/>
      <c r="E28" s="193"/>
      <c r="F28" s="193"/>
      <c r="G28" s="193"/>
      <c r="H28" s="193"/>
      <c r="I28" s="105"/>
      <c r="AF28" s="75"/>
      <c r="AG28" s="75"/>
      <c r="AH28" s="75"/>
      <c r="AI28" s="75"/>
    </row>
    <row r="29" spans="1:35" x14ac:dyDescent="0.25">
      <c r="A29" s="106"/>
      <c r="I29" s="107"/>
      <c r="AF29" s="75"/>
      <c r="AG29" s="75"/>
      <c r="AH29" s="75"/>
      <c r="AI29" s="75"/>
    </row>
    <row r="30" spans="1:35" ht="36" customHeight="1" x14ac:dyDescent="0.25">
      <c r="A30" s="106"/>
      <c r="B30" s="198" t="s">
        <v>307</v>
      </c>
      <c r="C30" s="198"/>
      <c r="D30" s="198"/>
      <c r="E30" s="198"/>
      <c r="F30" s="198"/>
      <c r="G30" s="198"/>
      <c r="H30" s="198"/>
      <c r="I30" s="107"/>
      <c r="AF30" s="75"/>
      <c r="AG30" s="75"/>
      <c r="AH30" s="75"/>
      <c r="AI30" s="75"/>
    </row>
    <row r="31" spans="1:35" x14ac:dyDescent="0.25">
      <c r="A31" s="106"/>
      <c r="I31" s="107"/>
      <c r="AF31" s="75"/>
      <c r="AG31" s="75"/>
      <c r="AH31" s="75"/>
      <c r="AI31" s="75"/>
    </row>
    <row r="32" spans="1:35" ht="42.75" customHeight="1" x14ac:dyDescent="0.25">
      <c r="A32" s="106"/>
      <c r="B32" s="199" t="s">
        <v>224</v>
      </c>
      <c r="C32" s="199"/>
      <c r="D32" s="199"/>
      <c r="E32" s="199"/>
      <c r="F32" s="199"/>
      <c r="G32" s="88" t="s">
        <v>0</v>
      </c>
      <c r="H32" s="115">
        <v>200</v>
      </c>
      <c r="I32" s="107"/>
      <c r="AF32" s="75"/>
      <c r="AG32" s="75"/>
      <c r="AH32" s="75"/>
      <c r="AI32" s="75"/>
    </row>
    <row r="33" spans="1:35" ht="36.75" customHeight="1" x14ac:dyDescent="0.25">
      <c r="A33" s="106"/>
      <c r="B33" s="201" t="s">
        <v>225</v>
      </c>
      <c r="C33" s="202"/>
      <c r="D33" s="202"/>
      <c r="E33" s="202"/>
      <c r="F33" s="203"/>
      <c r="G33" s="96" t="s">
        <v>2</v>
      </c>
      <c r="H33" s="115">
        <v>100</v>
      </c>
      <c r="I33" s="107"/>
      <c r="AF33" s="75"/>
      <c r="AG33" s="75"/>
      <c r="AH33" s="75"/>
      <c r="AI33" s="75"/>
    </row>
    <row r="34" spans="1:35" ht="15.75" x14ac:dyDescent="0.25">
      <c r="A34" s="106"/>
      <c r="B34" s="195"/>
      <c r="C34" s="196"/>
      <c r="D34" s="196"/>
      <c r="E34" s="196"/>
      <c r="F34" s="196"/>
      <c r="G34" s="196"/>
      <c r="H34" s="197"/>
      <c r="I34" s="107"/>
      <c r="AF34" s="75"/>
      <c r="AG34" s="75"/>
      <c r="AH34" s="75"/>
      <c r="AI34" s="75"/>
    </row>
    <row r="35" spans="1:35" ht="35.25" customHeight="1" x14ac:dyDescent="0.25">
      <c r="A35" s="106"/>
      <c r="B35" s="199" t="s">
        <v>226</v>
      </c>
      <c r="C35" s="199"/>
      <c r="D35" s="199"/>
      <c r="E35" s="199"/>
      <c r="F35" s="199"/>
      <c r="G35" s="88" t="s">
        <v>0</v>
      </c>
      <c r="H35" s="115">
        <v>100</v>
      </c>
      <c r="I35" s="107"/>
      <c r="AF35" s="75"/>
      <c r="AG35" s="75"/>
      <c r="AH35" s="75"/>
      <c r="AI35" s="75"/>
    </row>
    <row r="36" spans="1:35" ht="15.75" customHeight="1" x14ac:dyDescent="0.25">
      <c r="A36" s="106"/>
      <c r="B36" s="201" t="s">
        <v>227</v>
      </c>
      <c r="C36" s="202"/>
      <c r="D36" s="202"/>
      <c r="E36" s="202"/>
      <c r="F36" s="203"/>
      <c r="G36" s="96" t="s">
        <v>2</v>
      </c>
      <c r="H36" s="115">
        <v>100</v>
      </c>
      <c r="I36" s="107"/>
      <c r="AF36" s="75"/>
      <c r="AG36" s="75"/>
      <c r="AH36" s="75"/>
      <c r="AI36" s="75"/>
    </row>
    <row r="37" spans="1:35" ht="15.75" x14ac:dyDescent="0.25">
      <c r="A37" s="106"/>
      <c r="B37" s="195"/>
      <c r="C37" s="196"/>
      <c r="D37" s="196"/>
      <c r="E37" s="196"/>
      <c r="F37" s="196"/>
      <c r="G37" s="196"/>
      <c r="H37" s="197"/>
      <c r="I37" s="107"/>
      <c r="AF37" s="75"/>
      <c r="AG37" s="75"/>
      <c r="AH37" s="75"/>
      <c r="AI37" s="75"/>
    </row>
    <row r="38" spans="1:35" ht="38.25" customHeight="1" x14ac:dyDescent="0.25">
      <c r="A38" s="106"/>
      <c r="B38" s="199" t="s">
        <v>228</v>
      </c>
      <c r="C38" s="199"/>
      <c r="D38" s="199"/>
      <c r="E38" s="199"/>
      <c r="F38" s="199"/>
      <c r="G38" s="88" t="s">
        <v>0</v>
      </c>
      <c r="H38" s="115">
        <v>700</v>
      </c>
      <c r="I38" s="107"/>
      <c r="AF38" s="75"/>
      <c r="AG38" s="75"/>
      <c r="AH38" s="75"/>
      <c r="AI38" s="75"/>
    </row>
    <row r="39" spans="1:35" ht="15.75" x14ac:dyDescent="0.25">
      <c r="A39" s="106"/>
      <c r="B39" s="201" t="s">
        <v>103</v>
      </c>
      <c r="C39" s="202"/>
      <c r="D39" s="202"/>
      <c r="E39" s="202"/>
      <c r="F39" s="203"/>
      <c r="G39" s="96" t="s">
        <v>2</v>
      </c>
      <c r="H39" s="115">
        <v>100</v>
      </c>
      <c r="I39" s="107"/>
      <c r="AF39" s="75"/>
      <c r="AG39" s="75"/>
      <c r="AH39" s="75"/>
      <c r="AI39" s="75"/>
    </row>
    <row r="40" spans="1:35" ht="15.75" x14ac:dyDescent="0.25">
      <c r="A40" s="106"/>
      <c r="B40" s="195"/>
      <c r="C40" s="196"/>
      <c r="D40" s="196"/>
      <c r="E40" s="196"/>
      <c r="F40" s="196"/>
      <c r="G40" s="196"/>
      <c r="H40" s="197"/>
      <c r="I40" s="107"/>
      <c r="AF40" s="75"/>
      <c r="AG40" s="75"/>
      <c r="AH40" s="75"/>
      <c r="AI40" s="75"/>
    </row>
    <row r="41" spans="1:35" ht="15.75" thickBot="1" x14ac:dyDescent="0.3">
      <c r="A41" s="108"/>
      <c r="B41" s="109"/>
      <c r="C41" s="109"/>
      <c r="D41" s="109"/>
      <c r="E41" s="109"/>
      <c r="F41" s="109"/>
      <c r="G41" s="109"/>
      <c r="H41" s="109"/>
      <c r="I41" s="110"/>
      <c r="AF41" s="75"/>
      <c r="AG41" s="75"/>
      <c r="AH41" s="75"/>
      <c r="AI41" s="75"/>
    </row>
    <row r="42" spans="1:35" ht="15.75" thickBot="1" x14ac:dyDescent="0.3">
      <c r="AF42" s="75"/>
      <c r="AG42" s="75"/>
      <c r="AH42" s="75"/>
      <c r="AI42" s="75"/>
    </row>
    <row r="43" spans="1:35" ht="50.25" customHeight="1" x14ac:dyDescent="0.25">
      <c r="A43" s="104"/>
      <c r="B43" s="191" t="s">
        <v>241</v>
      </c>
      <c r="C43" s="191"/>
      <c r="D43" s="191"/>
      <c r="E43" s="191"/>
      <c r="F43" s="191"/>
      <c r="G43" s="191"/>
      <c r="H43" s="191"/>
      <c r="I43" s="105"/>
      <c r="AF43" s="75"/>
      <c r="AG43" s="75"/>
      <c r="AH43" s="75"/>
      <c r="AI43" s="75"/>
    </row>
    <row r="44" spans="1:35" x14ac:dyDescent="0.25">
      <c r="A44" s="106"/>
      <c r="I44" s="107"/>
      <c r="AF44" s="75"/>
      <c r="AG44" s="75"/>
      <c r="AH44" s="75"/>
      <c r="AI44" s="75"/>
    </row>
    <row r="45" spans="1:35" ht="51" customHeight="1" x14ac:dyDescent="0.25">
      <c r="A45" s="106"/>
      <c r="B45" s="198" t="s">
        <v>308</v>
      </c>
      <c r="C45" s="198"/>
      <c r="D45" s="198"/>
      <c r="E45" s="198"/>
      <c r="F45" s="198"/>
      <c r="G45" s="198"/>
      <c r="H45" s="198"/>
      <c r="I45" s="107"/>
      <c r="AF45" s="75"/>
      <c r="AG45" s="75"/>
      <c r="AH45" s="75"/>
      <c r="AI45" s="75"/>
    </row>
    <row r="46" spans="1:35" x14ac:dyDescent="0.25">
      <c r="A46" s="106"/>
      <c r="I46" s="107"/>
      <c r="AF46" s="75"/>
      <c r="AG46" s="75"/>
      <c r="AH46" s="75"/>
      <c r="AI46" s="75"/>
    </row>
    <row r="47" spans="1:35" ht="36" customHeight="1" x14ac:dyDescent="0.25">
      <c r="A47" s="106"/>
      <c r="B47" s="199" t="s">
        <v>229</v>
      </c>
      <c r="C47" s="199"/>
      <c r="D47" s="199"/>
      <c r="E47" s="199"/>
      <c r="F47" s="199"/>
      <c r="G47" s="88" t="s">
        <v>0</v>
      </c>
      <c r="H47" s="115">
        <v>200</v>
      </c>
      <c r="I47" s="107"/>
      <c r="AF47" s="75"/>
      <c r="AG47" s="75"/>
      <c r="AH47" s="75"/>
      <c r="AI47" s="75"/>
    </row>
    <row r="48" spans="1:35" ht="35.25" customHeight="1" x14ac:dyDescent="0.25">
      <c r="A48" s="106"/>
      <c r="B48" s="205" t="s">
        <v>231</v>
      </c>
      <c r="C48" s="205"/>
      <c r="D48" s="205"/>
      <c r="E48" s="205"/>
      <c r="F48" s="205"/>
      <c r="G48" s="96" t="s">
        <v>2</v>
      </c>
      <c r="H48" s="115">
        <v>700</v>
      </c>
      <c r="I48" s="107"/>
      <c r="AF48" s="75"/>
      <c r="AG48" s="75"/>
      <c r="AH48" s="75"/>
      <c r="AI48" s="75"/>
    </row>
    <row r="49" spans="1:35" ht="34.5" customHeight="1" x14ac:dyDescent="0.25">
      <c r="A49" s="106"/>
      <c r="B49" s="205" t="s">
        <v>230</v>
      </c>
      <c r="C49" s="205"/>
      <c r="D49" s="205"/>
      <c r="E49" s="205"/>
      <c r="F49" s="205"/>
      <c r="G49" s="87" t="s">
        <v>1</v>
      </c>
      <c r="H49" s="118">
        <v>0.75</v>
      </c>
      <c r="I49" s="107"/>
      <c r="AF49" s="75"/>
      <c r="AG49" s="75"/>
      <c r="AH49" s="75"/>
      <c r="AI49" s="75"/>
    </row>
    <row r="50" spans="1:35" x14ac:dyDescent="0.25">
      <c r="A50" s="106"/>
      <c r="I50" s="107"/>
      <c r="AF50" s="75"/>
      <c r="AG50" s="75"/>
      <c r="AH50" s="75"/>
      <c r="AI50" s="75"/>
    </row>
    <row r="51" spans="1:35" ht="36.75" customHeight="1" x14ac:dyDescent="0.25">
      <c r="A51" s="106"/>
      <c r="B51" s="206" t="s">
        <v>233</v>
      </c>
      <c r="C51" s="206"/>
      <c r="D51" s="206"/>
      <c r="E51" s="206"/>
      <c r="F51" s="206"/>
      <c r="G51" s="87" t="s">
        <v>1</v>
      </c>
      <c r="H51" s="97">
        <f>1-H49</f>
        <v>0.25</v>
      </c>
      <c r="I51" s="107"/>
      <c r="AF51" s="75"/>
      <c r="AG51" s="75"/>
      <c r="AH51" s="75"/>
      <c r="AI51" s="75"/>
    </row>
    <row r="52" spans="1:35" ht="32.25" customHeight="1" x14ac:dyDescent="0.25">
      <c r="A52" s="106"/>
      <c r="B52" s="207" t="s">
        <v>232</v>
      </c>
      <c r="C52" s="207"/>
      <c r="D52" s="207"/>
      <c r="E52" s="207"/>
      <c r="F52" s="207"/>
      <c r="G52" s="87" t="s">
        <v>1</v>
      </c>
      <c r="H52" s="118">
        <v>0.05</v>
      </c>
      <c r="I52" s="107"/>
      <c r="AF52" s="75"/>
      <c r="AG52" s="75"/>
      <c r="AH52" s="75"/>
      <c r="AI52" s="75"/>
    </row>
    <row r="53" spans="1:35" ht="34.5" customHeight="1" x14ac:dyDescent="0.25">
      <c r="A53" s="106"/>
      <c r="B53" s="207" t="s">
        <v>77</v>
      </c>
      <c r="C53" s="207"/>
      <c r="D53" s="207"/>
      <c r="E53" s="207"/>
      <c r="F53" s="207"/>
      <c r="G53" s="87" t="s">
        <v>1</v>
      </c>
      <c r="H53" s="118">
        <v>0.1</v>
      </c>
      <c r="I53" s="107"/>
      <c r="AF53" s="75"/>
      <c r="AG53" s="75"/>
      <c r="AH53" s="75"/>
      <c r="AI53" s="75"/>
    </row>
    <row r="54" spans="1:35" ht="38.25" customHeight="1" x14ac:dyDescent="0.25">
      <c r="A54" s="106"/>
      <c r="B54" s="207" t="s">
        <v>76</v>
      </c>
      <c r="C54" s="207"/>
      <c r="D54" s="207"/>
      <c r="E54" s="207"/>
      <c r="F54" s="207"/>
      <c r="G54" s="87" t="s">
        <v>1</v>
      </c>
      <c r="H54" s="98">
        <f>H51-H52-H53</f>
        <v>0.1</v>
      </c>
      <c r="I54" s="107"/>
      <c r="AF54" s="75"/>
      <c r="AG54" s="75"/>
      <c r="AH54" s="75"/>
      <c r="AI54" s="75"/>
    </row>
    <row r="55" spans="1:35" ht="15.75" thickBot="1" x14ac:dyDescent="0.3">
      <c r="A55" s="108"/>
      <c r="B55" s="109"/>
      <c r="C55" s="109"/>
      <c r="D55" s="109"/>
      <c r="E55" s="109"/>
      <c r="F55" s="109"/>
      <c r="G55" s="109"/>
      <c r="H55" s="109"/>
      <c r="I55" s="110"/>
      <c r="AF55" s="75"/>
      <c r="AG55" s="75"/>
      <c r="AH55" s="75"/>
      <c r="AI55" s="75"/>
    </row>
    <row r="56" spans="1:35" x14ac:dyDescent="0.25">
      <c r="AF56" s="75"/>
      <c r="AG56" s="75"/>
      <c r="AH56" s="75"/>
      <c r="AI56" s="75"/>
    </row>
    <row r="57" spans="1:35" ht="15.75" thickBot="1" x14ac:dyDescent="0.3">
      <c r="AF57" s="75"/>
      <c r="AG57" s="75"/>
      <c r="AH57" s="75"/>
      <c r="AI57" s="75"/>
    </row>
    <row r="58" spans="1:35" ht="64.5" customHeight="1" x14ac:dyDescent="0.25">
      <c r="A58" s="104"/>
      <c r="B58" s="208" t="s">
        <v>242</v>
      </c>
      <c r="C58" s="208"/>
      <c r="D58" s="208"/>
      <c r="E58" s="208"/>
      <c r="F58" s="208"/>
      <c r="G58" s="208"/>
      <c r="H58" s="208"/>
      <c r="I58" s="105"/>
      <c r="AF58" s="75"/>
      <c r="AG58" s="75"/>
      <c r="AH58" s="75"/>
      <c r="AI58" s="75"/>
    </row>
    <row r="59" spans="1:35" x14ac:dyDescent="0.25">
      <c r="A59" s="106"/>
      <c r="I59" s="107"/>
      <c r="AF59" s="75"/>
      <c r="AG59" s="75"/>
      <c r="AH59" s="75"/>
      <c r="AI59" s="75"/>
    </row>
    <row r="60" spans="1:35" ht="46.5" customHeight="1" x14ac:dyDescent="0.25">
      <c r="A60" s="106"/>
      <c r="B60" s="198" t="s">
        <v>309</v>
      </c>
      <c r="C60" s="198"/>
      <c r="D60" s="198"/>
      <c r="E60" s="198"/>
      <c r="F60" s="198"/>
      <c r="G60" s="198"/>
      <c r="H60" s="198"/>
      <c r="I60" s="107"/>
      <c r="AF60" s="75"/>
      <c r="AG60" s="75"/>
      <c r="AH60" s="75"/>
      <c r="AI60" s="75"/>
    </row>
    <row r="61" spans="1:35" x14ac:dyDescent="0.25">
      <c r="A61" s="106"/>
      <c r="I61" s="107"/>
      <c r="AF61" s="75"/>
      <c r="AG61" s="75"/>
      <c r="AH61" s="75"/>
      <c r="AI61" s="75"/>
    </row>
    <row r="62" spans="1:35" ht="15.75" x14ac:dyDescent="0.25">
      <c r="A62" s="106"/>
      <c r="B62" s="199" t="s">
        <v>234</v>
      </c>
      <c r="C62" s="199"/>
      <c r="D62" s="199"/>
      <c r="E62" s="199"/>
      <c r="F62" s="199"/>
      <c r="G62" s="88" t="s">
        <v>0</v>
      </c>
      <c r="H62" s="115">
        <v>231</v>
      </c>
      <c r="I62" s="107"/>
      <c r="AF62" s="75"/>
      <c r="AG62" s="75"/>
      <c r="AH62" s="75"/>
      <c r="AI62" s="75"/>
    </row>
    <row r="63" spans="1:35" ht="15.75" x14ac:dyDescent="0.25">
      <c r="A63" s="106"/>
      <c r="B63" s="205" t="s">
        <v>235</v>
      </c>
      <c r="C63" s="205"/>
      <c r="D63" s="205"/>
      <c r="E63" s="205"/>
      <c r="F63" s="205"/>
      <c r="G63" s="96" t="s">
        <v>2</v>
      </c>
      <c r="H63" s="115">
        <v>350</v>
      </c>
      <c r="I63" s="107"/>
      <c r="AF63" s="75"/>
      <c r="AG63" s="75"/>
      <c r="AH63" s="75"/>
      <c r="AI63" s="75"/>
    </row>
    <row r="64" spans="1:35" ht="34.5" customHeight="1" x14ac:dyDescent="0.25">
      <c r="A64" s="106"/>
      <c r="B64" s="205" t="s">
        <v>236</v>
      </c>
      <c r="C64" s="205"/>
      <c r="D64" s="205"/>
      <c r="E64" s="205"/>
      <c r="F64" s="205"/>
      <c r="G64" s="87" t="s">
        <v>1</v>
      </c>
      <c r="H64" s="118">
        <v>0.65</v>
      </c>
      <c r="I64" s="107"/>
      <c r="AF64" s="75"/>
      <c r="AG64" s="75"/>
      <c r="AH64" s="75"/>
      <c r="AI64" s="75"/>
    </row>
    <row r="65" spans="1:35" x14ac:dyDescent="0.25">
      <c r="A65" s="106"/>
      <c r="I65" s="107"/>
      <c r="AF65" s="75"/>
      <c r="AG65" s="75"/>
      <c r="AH65" s="75"/>
      <c r="AI65" s="75"/>
    </row>
    <row r="66" spans="1:35" ht="31.5" customHeight="1" x14ac:dyDescent="0.25">
      <c r="A66" s="106"/>
      <c r="B66" s="206" t="s">
        <v>237</v>
      </c>
      <c r="C66" s="206"/>
      <c r="D66" s="206"/>
      <c r="E66" s="206"/>
      <c r="F66" s="206"/>
      <c r="G66" s="87" t="s">
        <v>1</v>
      </c>
      <c r="H66" s="97">
        <f>H64</f>
        <v>0.65</v>
      </c>
      <c r="I66" s="107"/>
    </row>
    <row r="67" spans="1:35" ht="36.75" customHeight="1" x14ac:dyDescent="0.25">
      <c r="A67" s="106"/>
      <c r="B67" s="207" t="s">
        <v>238</v>
      </c>
      <c r="C67" s="207"/>
      <c r="D67" s="207"/>
      <c r="E67" s="207"/>
      <c r="F67" s="207"/>
      <c r="G67" s="87" t="s">
        <v>1</v>
      </c>
      <c r="H67" s="118">
        <v>0</v>
      </c>
      <c r="I67" s="107"/>
    </row>
    <row r="68" spans="1:35" ht="30.75" customHeight="1" x14ac:dyDescent="0.25">
      <c r="A68" s="106"/>
      <c r="B68" s="207" t="s">
        <v>240</v>
      </c>
      <c r="C68" s="207"/>
      <c r="D68" s="207"/>
      <c r="E68" s="207"/>
      <c r="F68" s="207"/>
      <c r="G68" s="87" t="s">
        <v>1</v>
      </c>
      <c r="H68" s="118">
        <v>0</v>
      </c>
      <c r="I68" s="107"/>
    </row>
    <row r="69" spans="1:35" ht="30.75" customHeight="1" x14ac:dyDescent="0.25">
      <c r="A69" s="106"/>
      <c r="B69" s="207" t="s">
        <v>239</v>
      </c>
      <c r="C69" s="207"/>
      <c r="D69" s="207"/>
      <c r="E69" s="207"/>
      <c r="F69" s="207"/>
      <c r="G69" s="87" t="s">
        <v>1</v>
      </c>
      <c r="H69" s="98">
        <f>H66-H67-H68</f>
        <v>0.65</v>
      </c>
      <c r="I69" s="107"/>
    </row>
    <row r="70" spans="1:35" ht="15.75" thickBot="1" x14ac:dyDescent="0.3">
      <c r="A70" s="108"/>
      <c r="B70" s="109"/>
      <c r="C70" s="109"/>
      <c r="D70" s="109"/>
      <c r="E70" s="109"/>
      <c r="F70" s="109"/>
      <c r="G70" s="109"/>
      <c r="H70" s="109"/>
      <c r="I70" s="110"/>
    </row>
    <row r="72" spans="1:35" ht="15.75" thickBot="1" x14ac:dyDescent="0.3"/>
    <row r="73" spans="1:35" ht="44.25" customHeight="1" x14ac:dyDescent="0.25">
      <c r="A73" s="104"/>
      <c r="B73" s="191" t="s">
        <v>243</v>
      </c>
      <c r="C73" s="191"/>
      <c r="D73" s="191"/>
      <c r="E73" s="191"/>
      <c r="F73" s="191"/>
      <c r="G73" s="191"/>
      <c r="H73" s="191"/>
      <c r="I73" s="105"/>
    </row>
    <row r="74" spans="1:35" x14ac:dyDescent="0.25">
      <c r="A74" s="106"/>
      <c r="I74" s="107"/>
    </row>
    <row r="75" spans="1:35" ht="47.25" customHeight="1" x14ac:dyDescent="0.25">
      <c r="A75" s="106"/>
      <c r="B75" s="198" t="s">
        <v>310</v>
      </c>
      <c r="C75" s="198"/>
      <c r="D75" s="198"/>
      <c r="E75" s="198"/>
      <c r="F75" s="198"/>
      <c r="G75" s="198"/>
      <c r="H75" s="198"/>
      <c r="I75" s="107"/>
    </row>
    <row r="76" spans="1:35" x14ac:dyDescent="0.25">
      <c r="A76" s="106"/>
      <c r="I76" s="107"/>
    </row>
    <row r="77" spans="1:35" ht="15.75" x14ac:dyDescent="0.25">
      <c r="A77" s="106"/>
      <c r="B77" s="199" t="s">
        <v>244</v>
      </c>
      <c r="C77" s="199"/>
      <c r="D77" s="199"/>
      <c r="E77" s="199"/>
      <c r="F77" s="199"/>
      <c r="G77" s="88" t="s">
        <v>0</v>
      </c>
      <c r="H77" s="115">
        <v>231</v>
      </c>
      <c r="I77" s="107"/>
    </row>
    <row r="78" spans="1:35" ht="15.75" x14ac:dyDescent="0.25">
      <c r="A78" s="106"/>
      <c r="B78" s="205" t="s">
        <v>245</v>
      </c>
      <c r="C78" s="205"/>
      <c r="D78" s="205"/>
      <c r="E78" s="205"/>
      <c r="F78" s="205"/>
      <c r="G78" s="96" t="s">
        <v>2</v>
      </c>
      <c r="H78" s="115">
        <v>250</v>
      </c>
      <c r="I78" s="107"/>
    </row>
    <row r="79" spans="1:35" ht="36" customHeight="1" x14ac:dyDescent="0.25">
      <c r="A79" s="106"/>
      <c r="B79" s="205" t="s">
        <v>246</v>
      </c>
      <c r="C79" s="205"/>
      <c r="D79" s="205"/>
      <c r="E79" s="205"/>
      <c r="F79" s="205"/>
      <c r="G79" s="87" t="s">
        <v>1</v>
      </c>
      <c r="H79" s="118">
        <v>0.1</v>
      </c>
      <c r="I79" s="107"/>
    </row>
    <row r="80" spans="1:35" x14ac:dyDescent="0.25">
      <c r="A80" s="106"/>
      <c r="I80" s="107"/>
    </row>
    <row r="81" spans="1:9" ht="33" customHeight="1" x14ac:dyDescent="0.25">
      <c r="A81" s="106"/>
      <c r="B81" s="206" t="s">
        <v>247</v>
      </c>
      <c r="C81" s="206"/>
      <c r="D81" s="206"/>
      <c r="E81" s="206"/>
      <c r="F81" s="206"/>
      <c r="G81" s="87" t="s">
        <v>1</v>
      </c>
      <c r="H81" s="97">
        <f>H79</f>
        <v>0.1</v>
      </c>
      <c r="I81" s="107"/>
    </row>
    <row r="82" spans="1:9" ht="39" customHeight="1" x14ac:dyDescent="0.25">
      <c r="A82" s="106"/>
      <c r="B82" s="207" t="s">
        <v>248</v>
      </c>
      <c r="C82" s="207"/>
      <c r="D82" s="207"/>
      <c r="E82" s="207"/>
      <c r="F82" s="207"/>
      <c r="G82" s="87" t="s">
        <v>1</v>
      </c>
      <c r="H82" s="118">
        <v>0.09</v>
      </c>
      <c r="I82" s="107"/>
    </row>
    <row r="83" spans="1:9" ht="39" customHeight="1" x14ac:dyDescent="0.25">
      <c r="A83" s="106"/>
      <c r="B83" s="207" t="s">
        <v>249</v>
      </c>
      <c r="C83" s="207"/>
      <c r="D83" s="207"/>
      <c r="E83" s="207"/>
      <c r="F83" s="207"/>
      <c r="G83" s="87" t="s">
        <v>1</v>
      </c>
      <c r="H83" s="97">
        <f>H81-H82</f>
        <v>1.0000000000000009E-2</v>
      </c>
      <c r="I83" s="107"/>
    </row>
    <row r="84" spans="1:9" ht="15.75" thickBot="1" x14ac:dyDescent="0.3">
      <c r="A84" s="108"/>
      <c r="B84" s="109"/>
      <c r="C84" s="109"/>
      <c r="D84" s="109"/>
      <c r="E84" s="109"/>
      <c r="F84" s="109"/>
      <c r="G84" s="109"/>
      <c r="H84" s="109"/>
      <c r="I84" s="110"/>
    </row>
    <row r="86" spans="1:9" ht="15.75" thickBot="1" x14ac:dyDescent="0.3"/>
    <row r="87" spans="1:9" ht="48" customHeight="1" x14ac:dyDescent="0.25">
      <c r="A87" s="104"/>
      <c r="B87" s="191" t="s">
        <v>250</v>
      </c>
      <c r="C87" s="191"/>
      <c r="D87" s="191"/>
      <c r="E87" s="191"/>
      <c r="F87" s="191"/>
      <c r="G87" s="191"/>
      <c r="H87" s="191"/>
      <c r="I87" s="105"/>
    </row>
    <row r="88" spans="1:9" x14ac:dyDescent="0.25">
      <c r="A88" s="106"/>
      <c r="I88" s="107"/>
    </row>
    <row r="89" spans="1:9" ht="55.5" customHeight="1" x14ac:dyDescent="0.25">
      <c r="A89" s="106"/>
      <c r="B89" s="198" t="s">
        <v>311</v>
      </c>
      <c r="C89" s="198"/>
      <c r="D89" s="198"/>
      <c r="E89" s="198"/>
      <c r="F89" s="198"/>
      <c r="G89" s="198"/>
      <c r="H89" s="198"/>
      <c r="I89" s="107"/>
    </row>
    <row r="90" spans="1:9" x14ac:dyDescent="0.25">
      <c r="A90" s="106"/>
      <c r="I90" s="107"/>
    </row>
    <row r="91" spans="1:9" ht="15.75" x14ac:dyDescent="0.25">
      <c r="A91" s="106"/>
      <c r="B91" s="199" t="s">
        <v>251</v>
      </c>
      <c r="C91" s="199"/>
      <c r="D91" s="199"/>
      <c r="E91" s="199"/>
      <c r="F91" s="199"/>
      <c r="G91" s="88" t="s">
        <v>0</v>
      </c>
      <c r="H91" s="115">
        <v>231</v>
      </c>
      <c r="I91" s="107"/>
    </row>
    <row r="92" spans="1:9" ht="15.75" x14ac:dyDescent="0.25">
      <c r="A92" s="106"/>
      <c r="B92" s="205" t="s">
        <v>252</v>
      </c>
      <c r="C92" s="205"/>
      <c r="D92" s="205"/>
      <c r="E92" s="205"/>
      <c r="F92" s="205"/>
      <c r="G92" s="96" t="s">
        <v>2</v>
      </c>
      <c r="H92" s="115">
        <v>125</v>
      </c>
      <c r="I92" s="107"/>
    </row>
    <row r="93" spans="1:9" ht="33.75" customHeight="1" x14ac:dyDescent="0.25">
      <c r="A93" s="106"/>
      <c r="B93" s="205" t="s">
        <v>253</v>
      </c>
      <c r="C93" s="205"/>
      <c r="D93" s="205"/>
      <c r="E93" s="205"/>
      <c r="F93" s="205"/>
      <c r="G93" s="87" t="s">
        <v>1</v>
      </c>
      <c r="H93" s="118">
        <v>0.1</v>
      </c>
      <c r="I93" s="107"/>
    </row>
    <row r="94" spans="1:9" x14ac:dyDescent="0.25">
      <c r="A94" s="106"/>
      <c r="I94" s="107"/>
    </row>
    <row r="95" spans="1:9" ht="30" customHeight="1" x14ac:dyDescent="0.25">
      <c r="A95" s="106"/>
      <c r="B95" s="206" t="s">
        <v>254</v>
      </c>
      <c r="C95" s="206"/>
      <c r="D95" s="206"/>
      <c r="E95" s="206"/>
      <c r="F95" s="206"/>
      <c r="G95" s="87" t="s">
        <v>1</v>
      </c>
      <c r="H95" s="97">
        <f>H93</f>
        <v>0.1</v>
      </c>
      <c r="I95" s="107"/>
    </row>
    <row r="96" spans="1:9" ht="33.75" customHeight="1" x14ac:dyDescent="0.25">
      <c r="A96" s="106"/>
      <c r="B96" s="207" t="s">
        <v>255</v>
      </c>
      <c r="C96" s="207"/>
      <c r="D96" s="207"/>
      <c r="E96" s="207"/>
      <c r="F96" s="207"/>
      <c r="G96" s="87" t="s">
        <v>1</v>
      </c>
      <c r="H96" s="118">
        <v>0.06</v>
      </c>
      <c r="I96" s="107"/>
    </row>
    <row r="97" spans="1:9" ht="41.25" customHeight="1" x14ac:dyDescent="0.25">
      <c r="A97" s="106"/>
      <c r="B97" s="207" t="s">
        <v>256</v>
      </c>
      <c r="C97" s="207"/>
      <c r="D97" s="207"/>
      <c r="E97" s="207"/>
      <c r="F97" s="207"/>
      <c r="G97" s="87" t="s">
        <v>1</v>
      </c>
      <c r="H97" s="97">
        <f>H95-H96</f>
        <v>4.0000000000000008E-2</v>
      </c>
      <c r="I97" s="107"/>
    </row>
    <row r="98" spans="1:9" ht="15.75" thickBot="1" x14ac:dyDescent="0.3">
      <c r="A98" s="108"/>
      <c r="B98" s="109"/>
      <c r="C98" s="109"/>
      <c r="D98" s="109"/>
      <c r="E98" s="109"/>
      <c r="F98" s="109"/>
      <c r="G98" s="109"/>
      <c r="H98" s="109"/>
      <c r="I98" s="110"/>
    </row>
    <row r="99" spans="1:9" ht="15.75" thickBot="1" x14ac:dyDescent="0.3"/>
    <row r="100" spans="1:9" ht="42.75" customHeight="1" x14ac:dyDescent="0.25">
      <c r="A100" s="104"/>
      <c r="B100" s="191" t="s">
        <v>257</v>
      </c>
      <c r="C100" s="191"/>
      <c r="D100" s="191"/>
      <c r="E100" s="191"/>
      <c r="F100" s="191"/>
      <c r="G100" s="191"/>
      <c r="H100" s="191"/>
      <c r="I100" s="105"/>
    </row>
    <row r="101" spans="1:9" x14ac:dyDescent="0.25">
      <c r="A101" s="106"/>
      <c r="I101" s="107"/>
    </row>
    <row r="102" spans="1:9" ht="34.5" customHeight="1" x14ac:dyDescent="0.25">
      <c r="A102" s="106"/>
      <c r="B102" s="198" t="s">
        <v>312</v>
      </c>
      <c r="C102" s="198"/>
      <c r="D102" s="198"/>
      <c r="E102" s="198"/>
      <c r="F102" s="198"/>
      <c r="G102" s="198"/>
      <c r="H102" s="198"/>
      <c r="I102" s="107"/>
    </row>
    <row r="103" spans="1:9" x14ac:dyDescent="0.25">
      <c r="A103" s="106"/>
      <c r="I103" s="107"/>
    </row>
    <row r="104" spans="1:9" ht="37.5" customHeight="1" x14ac:dyDescent="0.25">
      <c r="A104" s="106"/>
      <c r="B104" s="199" t="s">
        <v>265</v>
      </c>
      <c r="C104" s="199"/>
      <c r="D104" s="199"/>
      <c r="E104" s="199"/>
      <c r="F104" s="199"/>
      <c r="G104" s="88" t="s">
        <v>0</v>
      </c>
      <c r="H104" s="115">
        <v>500</v>
      </c>
      <c r="I104" s="107"/>
    </row>
    <row r="105" spans="1:9" ht="15.75" x14ac:dyDescent="0.25">
      <c r="A105" s="106"/>
      <c r="B105" s="199" t="s">
        <v>264</v>
      </c>
      <c r="C105" s="199"/>
      <c r="D105" s="199"/>
      <c r="E105" s="199"/>
      <c r="F105" s="199"/>
      <c r="G105" s="88"/>
      <c r="H105" s="91">
        <f>ROUND(H54*H47+H69*H62+H82*H77+H96*H91,2)</f>
        <v>204.8</v>
      </c>
      <c r="I105" s="107"/>
    </row>
    <row r="106" spans="1:9" ht="33.75" customHeight="1" x14ac:dyDescent="0.25">
      <c r="A106" s="106"/>
      <c r="B106" s="199" t="s">
        <v>266</v>
      </c>
      <c r="C106" s="199"/>
      <c r="D106" s="199"/>
      <c r="E106" s="199"/>
      <c r="F106" s="199"/>
      <c r="G106" s="88"/>
      <c r="H106" s="91">
        <f>H104-H105</f>
        <v>295.2</v>
      </c>
      <c r="I106" s="107"/>
    </row>
    <row r="107" spans="1:9" ht="15.75" x14ac:dyDescent="0.25">
      <c r="A107" s="106"/>
      <c r="B107" s="205" t="s">
        <v>258</v>
      </c>
      <c r="C107" s="205"/>
      <c r="D107" s="205"/>
      <c r="E107" s="205"/>
      <c r="F107" s="205"/>
      <c r="G107" s="96" t="s">
        <v>2</v>
      </c>
      <c r="H107" s="115">
        <v>225</v>
      </c>
      <c r="I107" s="107"/>
    </row>
    <row r="108" spans="1:9" ht="15.75" thickBot="1" x14ac:dyDescent="0.3">
      <c r="A108" s="108"/>
      <c r="B108" s="109"/>
      <c r="C108" s="109"/>
      <c r="D108" s="109"/>
      <c r="E108" s="109"/>
      <c r="F108" s="109"/>
      <c r="G108" s="109"/>
      <c r="H108" s="109"/>
      <c r="I108" s="110"/>
    </row>
    <row r="110" spans="1:9" ht="15.75" x14ac:dyDescent="0.25">
      <c r="B110" s="192" t="s">
        <v>20</v>
      </c>
      <c r="C110" s="192"/>
      <c r="D110" s="192"/>
      <c r="E110" s="192"/>
      <c r="F110" s="192"/>
      <c r="G110" s="96" t="s">
        <v>2</v>
      </c>
      <c r="H110" s="115">
        <v>160</v>
      </c>
    </row>
  </sheetData>
  <mergeCells count="71">
    <mergeCell ref="B97:F97"/>
    <mergeCell ref="B100:H100"/>
    <mergeCell ref="B102:H102"/>
    <mergeCell ref="B104:F104"/>
    <mergeCell ref="B107:F107"/>
    <mergeCell ref="B105:F105"/>
    <mergeCell ref="B106:F106"/>
    <mergeCell ref="B91:F91"/>
    <mergeCell ref="B92:F92"/>
    <mergeCell ref="B93:F93"/>
    <mergeCell ref="B95:F95"/>
    <mergeCell ref="B96:F96"/>
    <mergeCell ref="B83:F83"/>
    <mergeCell ref="B43:H43"/>
    <mergeCell ref="B87:H87"/>
    <mergeCell ref="B89:H89"/>
    <mergeCell ref="B77:F77"/>
    <mergeCell ref="B78:F78"/>
    <mergeCell ref="B79:F79"/>
    <mergeCell ref="B81:F81"/>
    <mergeCell ref="B82:F82"/>
    <mergeCell ref="B68:F68"/>
    <mergeCell ref="B69:F69"/>
    <mergeCell ref="B58:H58"/>
    <mergeCell ref="B73:H73"/>
    <mergeCell ref="B75:H75"/>
    <mergeCell ref="B62:F62"/>
    <mergeCell ref="B63:F63"/>
    <mergeCell ref="B64:F64"/>
    <mergeCell ref="B66:F66"/>
    <mergeCell ref="B67:F67"/>
    <mergeCell ref="B51:F51"/>
    <mergeCell ref="B52:F52"/>
    <mergeCell ref="B53:F53"/>
    <mergeCell ref="B54:F54"/>
    <mergeCell ref="B60:H60"/>
    <mergeCell ref="B47:F47"/>
    <mergeCell ref="B48:F48"/>
    <mergeCell ref="B49:F49"/>
    <mergeCell ref="B37:H37"/>
    <mergeCell ref="B38:F38"/>
    <mergeCell ref="B39:F39"/>
    <mergeCell ref="B40:H40"/>
    <mergeCell ref="B45:H45"/>
    <mergeCell ref="B20:F20"/>
    <mergeCell ref="B21:F21"/>
    <mergeCell ref="B23:F23"/>
    <mergeCell ref="B24:F24"/>
    <mergeCell ref="B25:F25"/>
    <mergeCell ref="B30:H30"/>
    <mergeCell ref="B32:F32"/>
    <mergeCell ref="B35:F35"/>
    <mergeCell ref="B36:F36"/>
    <mergeCell ref="B33:F33"/>
    <mergeCell ref="B34:H34"/>
    <mergeCell ref="B1:H1"/>
    <mergeCell ref="B3:H3"/>
    <mergeCell ref="B110:F110"/>
    <mergeCell ref="B28:H28"/>
    <mergeCell ref="B7:F7"/>
    <mergeCell ref="B11:H11"/>
    <mergeCell ref="B5:H5"/>
    <mergeCell ref="B13:F13"/>
    <mergeCell ref="B8:F8"/>
    <mergeCell ref="B9:F9"/>
    <mergeCell ref="B10:F10"/>
    <mergeCell ref="B15:F15"/>
    <mergeCell ref="B16:F16"/>
    <mergeCell ref="B17:F17"/>
    <mergeCell ref="B14:F14"/>
    <mergeCell ref="B12:F12"/>
  </mergeCells>
  <phoneticPr fontId="23" type="noConversion"/>
  <dataValidations count="4">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H33 H36 H39" xr:uid="{BBF6C319-8E45-40D8-80F4-3E022E9FEC88}">
      <formula1>ROUND(H31*H30,0)</formula1>
      <formula2>H30</formula2>
    </dataValidation>
    <dataValidation type="decimal" allowBlank="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_x000a__x000a_" sqref="H15" xr:uid="{0B1392B2-0E05-49BD-B498-E68682A8EC32}">
      <formula1>ROUND(H13*H12,0)</formula1>
      <formula2>H12</formula2>
    </dataValidation>
    <dataValidation type="decimal" allowBlank="1" showInputMessage="1" showErrorMessage="1" error="Valoarea  nu poate sa depaseasca procentul total de reziduuri generat" sqref="H52 H67 H82 H96" xr:uid="{E43E5B36-11E7-412D-A8F7-ABCBC683C5A4}">
      <formula1>0</formula1>
      <formula2>H51</formula2>
    </dataValidation>
    <dataValidation type="decimal" allowBlank="1" showInputMessage="1" showErrorMessage="1" sqref="H53 H68 H83 H97" xr:uid="{F158391A-62D0-43CA-BCE9-7BCEAE5A922D}">
      <formula1>0</formula1>
      <formula2>H51-H52</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CCA0-86BE-4473-8503-2D4EE2F89D77}">
  <dimension ref="B1:AI137"/>
  <sheetViews>
    <sheetView zoomScale="96" zoomScaleNormal="96" workbookViewId="0">
      <selection activeCell="J20" sqref="J20"/>
    </sheetView>
  </sheetViews>
  <sheetFormatPr defaultColWidth="9.140625" defaultRowHeight="12.75" x14ac:dyDescent="0.2"/>
  <cols>
    <col min="1" max="1" width="6.28515625" style="2" customWidth="1"/>
    <col min="2" max="2" width="4.7109375" style="2" customWidth="1"/>
    <col min="3" max="3" width="18.85546875" style="12" customWidth="1"/>
    <col min="4" max="4" width="101.7109375" style="6" customWidth="1"/>
    <col min="5" max="5" width="13" style="11" customWidth="1"/>
    <col min="6" max="6" width="18.42578125" style="8" customWidth="1"/>
    <col min="7" max="7" width="11.28515625" style="8" customWidth="1"/>
    <col min="8" max="8" width="14.5703125" style="8" customWidth="1"/>
    <col min="9" max="9" width="11.7109375" style="8" customWidth="1"/>
    <col min="10" max="10" width="10.85546875" style="8" customWidth="1"/>
    <col min="11" max="11" width="28.7109375" style="24" bestFit="1" customWidth="1"/>
    <col min="12" max="12" width="23.28515625" style="2" bestFit="1" customWidth="1"/>
    <col min="13" max="13" width="28.85546875" style="2" bestFit="1" customWidth="1"/>
    <col min="14" max="14" width="23.28515625" style="2" bestFit="1" customWidth="1"/>
    <col min="15" max="15" width="29.7109375" style="2" bestFit="1" customWidth="1"/>
    <col min="16" max="16" width="25.28515625" style="2" bestFit="1" customWidth="1"/>
    <col min="17" max="17" width="30.140625" style="2" bestFit="1" customWidth="1"/>
    <col min="18" max="18" width="23.5703125" style="2" bestFit="1" customWidth="1"/>
    <col min="19" max="21" width="23.5703125" style="2" customWidth="1"/>
    <col min="22" max="22" width="25.7109375" style="2" bestFit="1" customWidth="1"/>
    <col min="23" max="23" width="23.28515625" style="2" bestFit="1" customWidth="1"/>
    <col min="24" max="24" width="28.28515625" style="2" bestFit="1" customWidth="1"/>
    <col min="25" max="25" width="28" style="2" bestFit="1" customWidth="1"/>
    <col min="26" max="26" width="28.7109375" style="2" bestFit="1" customWidth="1"/>
    <col min="27" max="27" width="25.5703125" style="2" bestFit="1" customWidth="1"/>
    <col min="28" max="28" width="30.140625" style="2" bestFit="1" customWidth="1"/>
    <col min="29" max="29" width="28.5703125" style="2" bestFit="1" customWidth="1"/>
    <col min="30" max="30" width="25.5703125" style="2" bestFit="1" customWidth="1"/>
    <col min="31" max="31" width="30.140625" style="2" bestFit="1" customWidth="1"/>
    <col min="32" max="32" width="28.5703125" style="2" bestFit="1" customWidth="1"/>
    <col min="33" max="33" width="11.28515625" style="2" customWidth="1"/>
    <col min="34" max="35" width="11" style="2" customWidth="1"/>
    <col min="36" max="16384" width="9.140625" style="2"/>
  </cols>
  <sheetData>
    <row r="1" spans="2:35" s="33" customFormat="1" ht="13.5" thickBot="1" x14ac:dyDescent="0.25">
      <c r="C1" s="12"/>
      <c r="D1" s="82"/>
      <c r="E1" s="83"/>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2:35" ht="31.15" customHeight="1" thickBot="1" x14ac:dyDescent="0.25">
      <c r="B2" s="209" t="s">
        <v>70</v>
      </c>
      <c r="C2" s="210"/>
      <c r="D2" s="210"/>
      <c r="E2" s="210"/>
      <c r="F2" s="210"/>
      <c r="G2" s="210"/>
    </row>
    <row r="3" spans="2:35" x14ac:dyDescent="0.2">
      <c r="C3" s="2"/>
      <c r="D3" s="2"/>
      <c r="E3" s="2"/>
      <c r="F3" s="2"/>
      <c r="G3" s="2"/>
      <c r="I3" s="2"/>
    </row>
    <row r="4" spans="2:35" ht="20.45" customHeight="1" x14ac:dyDescent="0.2">
      <c r="B4" s="14"/>
      <c r="C4" s="14"/>
      <c r="D4" s="14"/>
      <c r="E4" s="14"/>
      <c r="F4" s="14"/>
      <c r="G4" s="14"/>
    </row>
    <row r="5" spans="2:35" ht="25.9" customHeight="1" x14ac:dyDescent="0.2">
      <c r="B5" s="14"/>
      <c r="C5" s="214" t="s">
        <v>72</v>
      </c>
      <c r="D5" s="214"/>
      <c r="E5" s="74" t="s">
        <v>154</v>
      </c>
      <c r="F5" s="74" t="s">
        <v>4</v>
      </c>
      <c r="G5" s="14"/>
    </row>
    <row r="6" spans="2:35" ht="12" customHeight="1" x14ac:dyDescent="0.2">
      <c r="B6" s="14"/>
      <c r="C6" s="14"/>
      <c r="D6" s="14"/>
      <c r="E6" s="14"/>
      <c r="F6" s="14"/>
      <c r="G6" s="14"/>
    </row>
    <row r="7" spans="2:35" ht="27" customHeight="1" x14ac:dyDescent="0.2">
      <c r="B7" s="14"/>
      <c r="C7" s="19" t="s">
        <v>32</v>
      </c>
      <c r="D7" s="4" t="s">
        <v>58</v>
      </c>
      <c r="E7" s="20" t="s">
        <v>1</v>
      </c>
      <c r="F7" s="50">
        <f>'introducere date'!H13</f>
        <v>0.7</v>
      </c>
      <c r="G7" s="14"/>
    </row>
    <row r="8" spans="2:35" ht="17.25" customHeight="1" x14ac:dyDescent="0.2">
      <c r="B8" s="14"/>
      <c r="C8" s="14"/>
      <c r="D8" s="14"/>
      <c r="E8" s="14"/>
      <c r="F8" s="14"/>
      <c r="G8" s="14"/>
    </row>
    <row r="9" spans="2:35" ht="27" customHeight="1" x14ac:dyDescent="0.2">
      <c r="B9" s="14"/>
      <c r="C9" s="19" t="s">
        <v>34</v>
      </c>
      <c r="D9" s="4" t="s">
        <v>35</v>
      </c>
      <c r="E9" s="20" t="s">
        <v>1</v>
      </c>
      <c r="F9" s="50">
        <f>'introducere date'!H49</f>
        <v>0.75</v>
      </c>
      <c r="G9" s="14"/>
    </row>
    <row r="10" spans="2:35" ht="11.45" customHeight="1" x14ac:dyDescent="0.2">
      <c r="B10" s="14"/>
      <c r="C10" s="14"/>
      <c r="D10" s="14"/>
      <c r="E10" s="14"/>
      <c r="F10" s="14"/>
      <c r="G10" s="14"/>
    </row>
    <row r="11" spans="2:35" ht="27" customHeight="1" x14ac:dyDescent="0.2">
      <c r="B11" s="14"/>
      <c r="C11" s="215" t="s">
        <v>74</v>
      </c>
      <c r="D11" s="4" t="s">
        <v>73</v>
      </c>
      <c r="E11" s="20" t="s">
        <v>1</v>
      </c>
      <c r="F11" s="50">
        <f>'introducere date'!H52</f>
        <v>0.05</v>
      </c>
      <c r="G11" s="14"/>
    </row>
    <row r="12" spans="2:35" ht="27" customHeight="1" x14ac:dyDescent="0.2">
      <c r="B12" s="14"/>
      <c r="C12" s="215"/>
      <c r="D12" s="4" t="s">
        <v>77</v>
      </c>
      <c r="E12" s="20" t="s">
        <v>1</v>
      </c>
      <c r="F12" s="50">
        <f>'introducere date'!H53</f>
        <v>0.1</v>
      </c>
      <c r="G12" s="14"/>
    </row>
    <row r="13" spans="2:35" ht="27" customHeight="1" x14ac:dyDescent="0.2">
      <c r="B13" s="14"/>
      <c r="C13" s="215"/>
      <c r="D13" s="4" t="s">
        <v>76</v>
      </c>
      <c r="E13" s="20" t="s">
        <v>1</v>
      </c>
      <c r="F13" s="50">
        <f>'introducere date'!H54</f>
        <v>0.1</v>
      </c>
      <c r="G13" s="14"/>
      <c r="I13" s="1"/>
      <c r="J13" s="1"/>
    </row>
    <row r="14" spans="2:35" ht="19.149999999999999" customHeight="1" x14ac:dyDescent="0.2">
      <c r="B14" s="14"/>
      <c r="C14" s="14"/>
      <c r="D14" s="14"/>
      <c r="E14" s="14"/>
      <c r="F14" s="14"/>
      <c r="G14" s="14"/>
    </row>
    <row r="15" spans="2:35" ht="26.45" customHeight="1" x14ac:dyDescent="0.2">
      <c r="B15" s="14"/>
      <c r="C15" s="214" t="s">
        <v>71</v>
      </c>
      <c r="D15" s="214"/>
      <c r="E15" s="45" t="s">
        <v>154</v>
      </c>
      <c r="F15" s="74" t="s">
        <v>4</v>
      </c>
      <c r="G15" s="14"/>
    </row>
    <row r="16" spans="2:35" ht="9.6" customHeight="1" x14ac:dyDescent="0.2">
      <c r="B16" s="14"/>
      <c r="C16" s="14"/>
      <c r="D16" s="14"/>
      <c r="E16" s="14"/>
      <c r="F16" s="14"/>
      <c r="G16" s="14"/>
    </row>
    <row r="17" spans="2:8" ht="36.75" customHeight="1" x14ac:dyDescent="0.2">
      <c r="B17" s="14"/>
      <c r="C17" s="215" t="s">
        <v>85</v>
      </c>
      <c r="D17" s="3" t="s">
        <v>262</v>
      </c>
      <c r="E17" s="5" t="s">
        <v>0</v>
      </c>
      <c r="F17" s="22">
        <f>'introducere date'!H15</f>
        <v>231</v>
      </c>
      <c r="G17" s="99"/>
    </row>
    <row r="18" spans="2:8" ht="25.9" customHeight="1" x14ac:dyDescent="0.2">
      <c r="B18" s="14"/>
      <c r="C18" s="215"/>
      <c r="D18" s="78" t="s">
        <v>259</v>
      </c>
      <c r="E18" s="5" t="s">
        <v>0</v>
      </c>
      <c r="F18" s="22">
        <f>ROUND('introducere date'!H9/'introducere date'!H8*TDG_RECICLABILE!F17,2)</f>
        <v>184.8</v>
      </c>
      <c r="G18" s="99"/>
      <c r="H18" s="100"/>
    </row>
    <row r="19" spans="2:8" ht="25.9" customHeight="1" x14ac:dyDescent="0.2">
      <c r="B19" s="14"/>
      <c r="C19" s="215"/>
      <c r="D19" s="78" t="s">
        <v>201</v>
      </c>
      <c r="E19" s="5" t="s">
        <v>0</v>
      </c>
      <c r="F19" s="22">
        <f>ROUND('introducere date'!H10/'introducere date'!H8*TDG_RECICLABILE!F17,2)</f>
        <v>46.2</v>
      </c>
      <c r="G19" s="99"/>
    </row>
    <row r="20" spans="2:8" ht="12.6" customHeight="1" x14ac:dyDescent="0.2">
      <c r="B20" s="14"/>
      <c r="C20" s="18"/>
      <c r="D20" s="14"/>
      <c r="E20" s="14"/>
      <c r="F20" s="17"/>
      <c r="G20" s="14"/>
    </row>
    <row r="21" spans="2:8" ht="36" customHeight="1" x14ac:dyDescent="0.2">
      <c r="B21" s="14"/>
      <c r="C21" s="215" t="s">
        <v>75</v>
      </c>
      <c r="D21" s="3" t="s">
        <v>261</v>
      </c>
      <c r="E21" s="5" t="s">
        <v>0</v>
      </c>
      <c r="F21" s="22">
        <f>'introducere date'!H32</f>
        <v>200</v>
      </c>
      <c r="G21" s="14"/>
    </row>
    <row r="22" spans="2:8" ht="25.9" customHeight="1" x14ac:dyDescent="0.2">
      <c r="B22" s="14"/>
      <c r="C22" s="215"/>
      <c r="D22" s="78" t="s">
        <v>259</v>
      </c>
      <c r="E22" s="5" t="s">
        <v>0</v>
      </c>
      <c r="F22" s="22">
        <f>ROUND('introducere date'!H9/'introducere date'!H8*TDG_RECICLABILE!F21,2)</f>
        <v>160</v>
      </c>
      <c r="G22" s="14"/>
    </row>
    <row r="23" spans="2:8" ht="25.9" customHeight="1" x14ac:dyDescent="0.2">
      <c r="B23" s="14"/>
      <c r="C23" s="215"/>
      <c r="D23" s="78" t="s">
        <v>201</v>
      </c>
      <c r="E23" s="5" t="s">
        <v>0</v>
      </c>
      <c r="F23" s="22">
        <f>ROUND('introducere date'!H10/'introducere date'!H8*TDG_RECICLABILE!F21,2)</f>
        <v>40</v>
      </c>
      <c r="G23" s="14"/>
    </row>
    <row r="24" spans="2:8" ht="12" customHeight="1" x14ac:dyDescent="0.2">
      <c r="B24" s="14"/>
      <c r="C24" s="18"/>
      <c r="D24" s="14"/>
      <c r="E24" s="14"/>
      <c r="F24" s="17"/>
      <c r="G24" s="14"/>
    </row>
    <row r="25" spans="2:8" ht="29.25" customHeight="1" x14ac:dyDescent="0.2">
      <c r="B25" s="14"/>
      <c r="C25" s="215" t="s">
        <v>10</v>
      </c>
      <c r="D25" s="3" t="s">
        <v>260</v>
      </c>
      <c r="E25" s="5" t="s">
        <v>0</v>
      </c>
      <c r="F25" s="22">
        <f>'introducere date'!H47</f>
        <v>200</v>
      </c>
      <c r="G25" s="14"/>
    </row>
    <row r="26" spans="2:8" ht="25.9" customHeight="1" x14ac:dyDescent="0.2">
      <c r="B26" s="14"/>
      <c r="C26" s="215"/>
      <c r="D26" s="78" t="s">
        <v>259</v>
      </c>
      <c r="E26" s="5" t="s">
        <v>0</v>
      </c>
      <c r="F26" s="22">
        <f>ROUND('introducere date'!H9/'introducere date'!H8*TDG_RECICLABILE!F25,2)</f>
        <v>160</v>
      </c>
      <c r="G26" s="14"/>
    </row>
    <row r="27" spans="2:8" ht="25.9" customHeight="1" x14ac:dyDescent="0.2">
      <c r="B27" s="14"/>
      <c r="C27" s="215"/>
      <c r="D27" s="78" t="s">
        <v>201</v>
      </c>
      <c r="E27" s="5" t="s">
        <v>0</v>
      </c>
      <c r="F27" s="22">
        <f>ROUND('introducere date'!H10/'introducere date'!H8*TDG_RECICLABILE!F25,2)</f>
        <v>40</v>
      </c>
      <c r="G27" s="14"/>
    </row>
    <row r="28" spans="2:8" ht="9.6" customHeight="1" x14ac:dyDescent="0.2">
      <c r="B28" s="14"/>
      <c r="C28" s="55"/>
      <c r="D28" s="65"/>
      <c r="E28" s="57"/>
      <c r="F28" s="66"/>
      <c r="G28" s="14"/>
    </row>
    <row r="29" spans="2:8" ht="25.9" customHeight="1" x14ac:dyDescent="0.2">
      <c r="B29" s="14"/>
      <c r="C29" s="215" t="s">
        <v>11</v>
      </c>
      <c r="D29" s="3" t="s">
        <v>122</v>
      </c>
      <c r="E29" s="5" t="s">
        <v>0</v>
      </c>
      <c r="F29" s="22">
        <f>ROUND('introducere date'!H51*'introducere date'!H47,0)</f>
        <v>50</v>
      </c>
      <c r="G29" s="14"/>
    </row>
    <row r="30" spans="2:8" ht="25.9" customHeight="1" x14ac:dyDescent="0.2">
      <c r="B30" s="14"/>
      <c r="C30" s="215"/>
      <c r="D30" s="78" t="s">
        <v>263</v>
      </c>
      <c r="E30" s="5" t="s">
        <v>0</v>
      </c>
      <c r="F30" s="22">
        <f>ROUND('introducere date'!H9/'introducere date'!H8*TDG_RECICLABILE!F29,2)</f>
        <v>40</v>
      </c>
      <c r="G30" s="14"/>
    </row>
    <row r="31" spans="2:8" ht="25.9" customHeight="1" x14ac:dyDescent="0.2">
      <c r="B31" s="14"/>
      <c r="C31" s="215"/>
      <c r="D31" s="78" t="s">
        <v>201</v>
      </c>
      <c r="E31" s="5" t="s">
        <v>0</v>
      </c>
      <c r="F31" s="22">
        <f>ROUND('introducere date'!H10/'introducere date'!H8*TDG_RECICLABILE!F29,2)</f>
        <v>10</v>
      </c>
      <c r="G31" s="14"/>
    </row>
    <row r="32" spans="2:8" ht="11.45" customHeight="1" x14ac:dyDescent="0.2">
      <c r="B32" s="14"/>
      <c r="C32" s="18"/>
      <c r="D32" s="14"/>
      <c r="E32" s="14"/>
      <c r="F32" s="17"/>
      <c r="G32" s="14"/>
    </row>
    <row r="33" spans="2:10" ht="25.9" customHeight="1" x14ac:dyDescent="0.2">
      <c r="B33" s="14"/>
      <c r="C33" s="215" t="s">
        <v>123</v>
      </c>
      <c r="D33" s="79" t="s">
        <v>126</v>
      </c>
      <c r="E33" s="5" t="s">
        <v>0</v>
      </c>
      <c r="F33" s="29">
        <f>'introducere date'!H52*'introducere date'!H47</f>
        <v>10</v>
      </c>
      <c r="G33" s="14"/>
    </row>
    <row r="34" spans="2:10" ht="25.9" customHeight="1" x14ac:dyDescent="0.2">
      <c r="B34" s="14"/>
      <c r="C34" s="215"/>
      <c r="D34" s="78" t="s">
        <v>259</v>
      </c>
      <c r="E34" s="5" t="s">
        <v>0</v>
      </c>
      <c r="F34" s="29">
        <f>ROUND('introducere date'!H9/'introducere date'!H8*TDG_RECICLABILE!F33,2)</f>
        <v>8</v>
      </c>
      <c r="G34" s="14"/>
    </row>
    <row r="35" spans="2:10" ht="25.9" customHeight="1" x14ac:dyDescent="0.2">
      <c r="B35" s="14"/>
      <c r="C35" s="215"/>
      <c r="D35" s="78" t="s">
        <v>201</v>
      </c>
      <c r="E35" s="5" t="s">
        <v>0</v>
      </c>
      <c r="F35" s="29">
        <f>ROUND('introducere date'!H10/'introducere date'!H8*TDG_RECICLABILE!F33,2)</f>
        <v>2</v>
      </c>
      <c r="G35" s="14"/>
    </row>
    <row r="36" spans="2:10" ht="10.9" customHeight="1" x14ac:dyDescent="0.2">
      <c r="B36" s="14"/>
      <c r="C36" s="18"/>
      <c r="D36" s="14"/>
      <c r="E36" s="14"/>
      <c r="F36" s="17"/>
      <c r="G36" s="14"/>
    </row>
    <row r="37" spans="2:10" ht="25.9" customHeight="1" x14ac:dyDescent="0.2">
      <c r="B37" s="14"/>
      <c r="C37" s="215" t="s">
        <v>124</v>
      </c>
      <c r="D37" s="79" t="s">
        <v>127</v>
      </c>
      <c r="E37" s="5" t="s">
        <v>0</v>
      </c>
      <c r="F37" s="29">
        <f>'introducere date'!H53*'introducere date'!H47</f>
        <v>20</v>
      </c>
      <c r="G37" s="14"/>
    </row>
    <row r="38" spans="2:10" ht="25.9" customHeight="1" x14ac:dyDescent="0.2">
      <c r="B38" s="14"/>
      <c r="C38" s="215"/>
      <c r="D38" s="78" t="s">
        <v>259</v>
      </c>
      <c r="E38" s="5" t="s">
        <v>0</v>
      </c>
      <c r="F38" s="29">
        <f>ROUND('introducere date'!H9/'introducere date'!H8*TDG_RECICLABILE!F37,2)</f>
        <v>16</v>
      </c>
      <c r="G38" s="14"/>
    </row>
    <row r="39" spans="2:10" ht="25.9" customHeight="1" x14ac:dyDescent="0.2">
      <c r="B39" s="14"/>
      <c r="C39" s="215"/>
      <c r="D39" s="78" t="s">
        <v>201</v>
      </c>
      <c r="E39" s="5" t="s">
        <v>0</v>
      </c>
      <c r="F39" s="29">
        <f>ROUND('introducere date'!H10/'introducere date'!H8*TDG_RECICLABILE!F37,2)</f>
        <v>4</v>
      </c>
      <c r="G39" s="14"/>
    </row>
    <row r="40" spans="2:10" ht="10.15" customHeight="1" x14ac:dyDescent="0.2">
      <c r="B40" s="14"/>
      <c r="C40" s="18"/>
      <c r="D40" s="14"/>
      <c r="E40" s="14"/>
      <c r="F40" s="17"/>
      <c r="G40" s="14"/>
    </row>
    <row r="41" spans="2:10" ht="25.9" customHeight="1" x14ac:dyDescent="0.2">
      <c r="B41" s="14"/>
      <c r="C41" s="216" t="s">
        <v>125</v>
      </c>
      <c r="D41" s="28" t="s">
        <v>203</v>
      </c>
      <c r="E41" s="5" t="s">
        <v>0</v>
      </c>
      <c r="F41" s="22">
        <f>'introducere date'!H54*'introducere date'!H47</f>
        <v>20</v>
      </c>
      <c r="G41" s="14"/>
    </row>
    <row r="42" spans="2:10" ht="25.9" customHeight="1" x14ac:dyDescent="0.2">
      <c r="B42" s="14"/>
      <c r="C42" s="217"/>
      <c r="D42" s="78" t="s">
        <v>263</v>
      </c>
      <c r="E42" s="5" t="s">
        <v>0</v>
      </c>
      <c r="F42" s="22">
        <f>ROUND('introducere date'!H9/'introducere date'!H8*TDG_RECICLABILE!F41,2)</f>
        <v>16</v>
      </c>
      <c r="G42" s="14"/>
    </row>
    <row r="43" spans="2:10" ht="25.9" customHeight="1" x14ac:dyDescent="0.2">
      <c r="B43" s="14"/>
      <c r="C43" s="218"/>
      <c r="D43" s="78" t="s">
        <v>201</v>
      </c>
      <c r="E43" s="5" t="s">
        <v>0</v>
      </c>
      <c r="F43" s="22">
        <f>ROUND('introducere date'!H10/'introducere date'!H8*TDG_RECICLABILE!F41,2)</f>
        <v>4</v>
      </c>
      <c r="G43" s="14"/>
    </row>
    <row r="44" spans="2:10" ht="10.15" customHeight="1" x14ac:dyDescent="0.2">
      <c r="B44" s="14"/>
      <c r="C44" s="14"/>
      <c r="D44" s="14"/>
      <c r="E44" s="14"/>
      <c r="F44" s="14"/>
      <c r="G44" s="14"/>
    </row>
    <row r="45" spans="2:10" ht="10.15" customHeight="1" x14ac:dyDescent="0.2">
      <c r="B45" s="14"/>
      <c r="C45" s="14"/>
      <c r="D45" s="14"/>
      <c r="E45" s="14"/>
      <c r="F45" s="14"/>
      <c r="G45" s="14"/>
    </row>
    <row r="46" spans="2:10" ht="10.15" customHeight="1" x14ac:dyDescent="0.2">
      <c r="B46" s="14"/>
      <c r="C46" s="14"/>
      <c r="D46" s="14"/>
      <c r="E46" s="14"/>
      <c r="F46" s="14"/>
      <c r="G46" s="14"/>
    </row>
    <row r="47" spans="2:10" x14ac:dyDescent="0.2">
      <c r="C47" s="2"/>
      <c r="D47" s="2"/>
      <c r="E47" s="2"/>
      <c r="F47" s="2"/>
      <c r="G47" s="2"/>
      <c r="I47" s="2"/>
      <c r="J47" s="2"/>
    </row>
    <row r="48" spans="2:10" x14ac:dyDescent="0.2">
      <c r="C48" s="2"/>
      <c r="D48" s="2"/>
      <c r="E48" s="2"/>
      <c r="F48" s="2"/>
      <c r="G48" s="2"/>
      <c r="I48" s="2"/>
      <c r="J48" s="2"/>
    </row>
    <row r="49" spans="2:9" ht="15" thickBot="1" x14ac:dyDescent="0.25">
      <c r="B49" s="14"/>
      <c r="C49" s="18"/>
      <c r="D49" s="14"/>
      <c r="E49" s="14"/>
      <c r="F49" s="14"/>
      <c r="G49" s="14"/>
    </row>
    <row r="50" spans="2:9" ht="30" customHeight="1" thickBot="1" x14ac:dyDescent="0.25">
      <c r="B50" s="15"/>
      <c r="C50" s="16" t="s">
        <v>41</v>
      </c>
      <c r="D50" s="16" t="s">
        <v>18</v>
      </c>
      <c r="E50" s="16" t="s">
        <v>154</v>
      </c>
      <c r="F50" s="16" t="s">
        <v>4</v>
      </c>
      <c r="G50" s="14"/>
    </row>
    <row r="51" spans="2:9" ht="14.25" x14ac:dyDescent="0.2">
      <c r="B51" s="14"/>
      <c r="C51" s="18"/>
      <c r="D51" s="14"/>
      <c r="E51" s="14"/>
      <c r="F51" s="14"/>
      <c r="G51" s="14"/>
    </row>
    <row r="52" spans="2:9" ht="27" customHeight="1" x14ac:dyDescent="0.2">
      <c r="B52" s="14"/>
      <c r="C52" s="19" t="s">
        <v>5</v>
      </c>
      <c r="D52" s="7" t="s">
        <v>63</v>
      </c>
      <c r="E52" s="5" t="s">
        <v>2</v>
      </c>
      <c r="F52" s="22">
        <f>'introducere date'!H23</f>
        <v>350</v>
      </c>
      <c r="G52" s="14"/>
      <c r="I52" s="23"/>
    </row>
    <row r="53" spans="2:9" ht="14.25" x14ac:dyDescent="0.2">
      <c r="B53" s="14"/>
      <c r="C53" s="18"/>
      <c r="D53" s="14"/>
      <c r="E53" s="14"/>
      <c r="F53" s="17"/>
      <c r="G53" s="14"/>
    </row>
    <row r="54" spans="2:9" ht="27" customHeight="1" x14ac:dyDescent="0.2">
      <c r="B54" s="14"/>
      <c r="C54" s="19" t="s">
        <v>16</v>
      </c>
      <c r="D54" s="3" t="s">
        <v>65</v>
      </c>
      <c r="E54" s="5" t="s">
        <v>2</v>
      </c>
      <c r="F54" s="22">
        <f>'introducere date'!H33</f>
        <v>100</v>
      </c>
      <c r="G54" s="14"/>
    </row>
    <row r="55" spans="2:9" ht="14.25" x14ac:dyDescent="0.2">
      <c r="B55" s="14"/>
      <c r="C55" s="18"/>
      <c r="D55" s="14"/>
      <c r="E55" s="14"/>
      <c r="F55" s="17"/>
      <c r="G55" s="14"/>
    </row>
    <row r="56" spans="2:9" ht="27" customHeight="1" x14ac:dyDescent="0.2">
      <c r="B56" s="14"/>
      <c r="C56" s="19" t="s">
        <v>7</v>
      </c>
      <c r="D56" s="3" t="s">
        <v>62</v>
      </c>
      <c r="E56" s="5" t="s">
        <v>2</v>
      </c>
      <c r="F56" s="22">
        <f>'introducere date'!H48</f>
        <v>700</v>
      </c>
      <c r="G56" s="14"/>
    </row>
    <row r="57" spans="2:9" ht="14.25" x14ac:dyDescent="0.2">
      <c r="B57" s="14"/>
      <c r="C57" s="18"/>
      <c r="D57" s="14"/>
      <c r="E57" s="14"/>
      <c r="F57" s="17"/>
      <c r="G57" s="14"/>
    </row>
    <row r="58" spans="2:9" ht="27" customHeight="1" x14ac:dyDescent="0.2">
      <c r="B58" s="14"/>
      <c r="C58" s="19" t="s">
        <v>8</v>
      </c>
      <c r="D58" s="3" t="s">
        <v>79</v>
      </c>
      <c r="E58" s="5" t="s">
        <v>2</v>
      </c>
      <c r="F58" s="22">
        <f>'introducere date'!H63</f>
        <v>350</v>
      </c>
      <c r="G58" s="14"/>
    </row>
    <row r="59" spans="2:9" ht="14.25" x14ac:dyDescent="0.2">
      <c r="B59" s="14"/>
      <c r="C59" s="18"/>
      <c r="D59" s="14"/>
      <c r="E59" s="14"/>
      <c r="F59" s="17"/>
      <c r="G59" s="14"/>
    </row>
    <row r="60" spans="2:9" ht="27" customHeight="1" x14ac:dyDescent="0.2">
      <c r="B60" s="14"/>
      <c r="C60" s="19" t="s">
        <v>9</v>
      </c>
      <c r="D60" s="3" t="s">
        <v>78</v>
      </c>
      <c r="E60" s="5" t="s">
        <v>2</v>
      </c>
      <c r="F60" s="22">
        <f>'introducere date'!H107</f>
        <v>225</v>
      </c>
      <c r="G60" s="14"/>
    </row>
    <row r="61" spans="2:9" ht="14.25" x14ac:dyDescent="0.2">
      <c r="B61" s="14"/>
      <c r="C61" s="18"/>
      <c r="D61" s="14"/>
      <c r="E61" s="14"/>
      <c r="F61" s="14"/>
      <c r="G61" s="14"/>
    </row>
    <row r="62" spans="2:9" ht="27" customHeight="1" x14ac:dyDescent="0.2">
      <c r="B62" s="14"/>
      <c r="C62" s="19" t="s">
        <v>19</v>
      </c>
      <c r="D62" s="3" t="s">
        <v>20</v>
      </c>
      <c r="E62" s="5" t="s">
        <v>2</v>
      </c>
      <c r="F62" s="22">
        <f>'introducere date'!H110</f>
        <v>160</v>
      </c>
      <c r="G62" s="14"/>
    </row>
    <row r="63" spans="2:9" ht="14.25" x14ac:dyDescent="0.2">
      <c r="B63" s="14"/>
      <c r="C63" s="18"/>
      <c r="D63" s="14"/>
      <c r="E63" s="14"/>
      <c r="F63" s="14"/>
      <c r="G63" s="14"/>
    </row>
    <row r="66" spans="2:11" ht="15" thickBot="1" x14ac:dyDescent="0.25">
      <c r="B66" s="14"/>
      <c r="C66" s="14"/>
      <c r="D66" s="14"/>
      <c r="E66" s="14"/>
      <c r="F66" s="14"/>
      <c r="G66" s="14"/>
    </row>
    <row r="67" spans="2:11" s="1" customFormat="1" ht="41.25" customHeight="1" thickBot="1" x14ac:dyDescent="0.25">
      <c r="B67" s="14"/>
      <c r="C67" s="16" t="s">
        <v>41</v>
      </c>
      <c r="D67" s="16" t="s">
        <v>194</v>
      </c>
      <c r="E67" s="16" t="s">
        <v>154</v>
      </c>
      <c r="F67" s="16" t="s">
        <v>4</v>
      </c>
      <c r="G67" s="14"/>
      <c r="H67" s="8"/>
      <c r="I67" s="13"/>
      <c r="J67" s="13"/>
      <c r="K67" s="25"/>
    </row>
    <row r="68" spans="2:11" ht="14.25" x14ac:dyDescent="0.2">
      <c r="B68" s="14"/>
      <c r="C68" s="14"/>
      <c r="D68" s="14"/>
      <c r="E68" s="14"/>
      <c r="F68" s="14"/>
      <c r="G68" s="14"/>
    </row>
    <row r="69" spans="2:11" ht="33" customHeight="1" x14ac:dyDescent="0.2">
      <c r="B69" s="14"/>
      <c r="C69" s="211" t="s">
        <v>14</v>
      </c>
      <c r="D69" s="7" t="s">
        <v>63</v>
      </c>
      <c r="E69" s="10" t="s">
        <v>2</v>
      </c>
      <c r="F69" s="9">
        <f>IF(F52&gt;0,F52, " - ")</f>
        <v>350</v>
      </c>
      <c r="G69" s="14"/>
    </row>
    <row r="70" spans="2:11" ht="13.5" customHeight="1" x14ac:dyDescent="0.2">
      <c r="B70" s="14"/>
      <c r="C70" s="212"/>
      <c r="D70" s="14"/>
      <c r="E70" s="14"/>
      <c r="F70" s="17"/>
      <c r="G70" s="14"/>
    </row>
    <row r="71" spans="2:11" ht="42.75" customHeight="1" x14ac:dyDescent="0.2">
      <c r="B71" s="14"/>
      <c r="C71" s="212"/>
      <c r="D71" s="7" t="s">
        <v>176</v>
      </c>
      <c r="E71" s="10" t="s">
        <v>2</v>
      </c>
      <c r="F71" s="9">
        <f>IF(F54&gt;0,F54*F21/F17," - ")</f>
        <v>86.580086580086586</v>
      </c>
      <c r="G71" s="14"/>
    </row>
    <row r="72" spans="2:11" ht="9" customHeight="1" x14ac:dyDescent="0.2">
      <c r="B72" s="14"/>
      <c r="C72" s="212"/>
      <c r="D72" s="14"/>
      <c r="E72" s="14"/>
      <c r="F72" s="17"/>
      <c r="G72" s="14"/>
    </row>
    <row r="73" spans="2:11" ht="51.6" customHeight="1" x14ac:dyDescent="0.2">
      <c r="B73" s="14"/>
      <c r="C73" s="212"/>
      <c r="D73" s="7" t="s">
        <v>177</v>
      </c>
      <c r="E73" s="10" t="s">
        <v>2</v>
      </c>
      <c r="F73" s="9">
        <f>IF(F56&gt;0,F56*F25/F17," - ")</f>
        <v>606.06060606060601</v>
      </c>
      <c r="G73" s="14"/>
    </row>
    <row r="74" spans="2:11" ht="10.5" customHeight="1" x14ac:dyDescent="0.2">
      <c r="B74" s="14"/>
      <c r="C74" s="212"/>
      <c r="D74" s="14"/>
      <c r="E74" s="14"/>
      <c r="F74" s="17"/>
      <c r="G74" s="14"/>
    </row>
    <row r="75" spans="2:11" ht="52.9" customHeight="1" x14ac:dyDescent="0.2">
      <c r="B75" s="14"/>
      <c r="C75" s="212"/>
      <c r="D75" s="7" t="s">
        <v>179</v>
      </c>
      <c r="E75" s="10" t="s">
        <v>2</v>
      </c>
      <c r="F75" s="9">
        <f>IF(F58&gt;0,F58*F37/F17," - ")</f>
        <v>30.303030303030305</v>
      </c>
      <c r="G75" s="14"/>
    </row>
    <row r="76" spans="2:11" ht="10.5" customHeight="1" x14ac:dyDescent="0.2">
      <c r="B76" s="14"/>
      <c r="C76" s="212"/>
      <c r="D76" s="14"/>
      <c r="E76" s="14"/>
      <c r="F76" s="17"/>
      <c r="G76" s="14"/>
    </row>
    <row r="77" spans="2:11" ht="50.45" customHeight="1" x14ac:dyDescent="0.2">
      <c r="B77" s="14"/>
      <c r="C77" s="212"/>
      <c r="D77" s="7" t="s">
        <v>178</v>
      </c>
      <c r="E77" s="10" t="s">
        <v>2</v>
      </c>
      <c r="F77" s="9">
        <f>IF(F60&gt;0,F60*(F41+F37*'introducere date'!H69)/F17, " - ")</f>
        <v>32.142857142857146</v>
      </c>
      <c r="G77" s="14"/>
      <c r="H77" s="100"/>
    </row>
    <row r="78" spans="2:11" ht="14.25" x14ac:dyDescent="0.2">
      <c r="B78" s="14"/>
      <c r="C78" s="212"/>
      <c r="D78" s="14"/>
      <c r="E78" s="14"/>
      <c r="F78" s="17"/>
      <c r="G78" s="14"/>
    </row>
    <row r="79" spans="2:11" ht="55.5" customHeight="1" x14ac:dyDescent="0.2">
      <c r="B79" s="14"/>
      <c r="C79" s="212"/>
      <c r="D79" s="7" t="s">
        <v>180</v>
      </c>
      <c r="E79" s="10" t="s">
        <v>2</v>
      </c>
      <c r="F79" s="9">
        <f>F62*(F41+F37*'introducere date'!H69)/F17</f>
        <v>22.857142857142858</v>
      </c>
      <c r="G79" s="14"/>
      <c r="H79" s="100"/>
    </row>
    <row r="80" spans="2:11" ht="14.25" x14ac:dyDescent="0.2">
      <c r="B80" s="14"/>
      <c r="C80" s="212"/>
      <c r="D80" s="14"/>
      <c r="E80" s="14"/>
      <c r="F80" s="17"/>
      <c r="G80" s="14"/>
    </row>
    <row r="81" spans="2:9" ht="33.75" customHeight="1" x14ac:dyDescent="0.2">
      <c r="B81" s="14"/>
      <c r="C81" s="213"/>
      <c r="D81" s="58" t="s">
        <v>13</v>
      </c>
      <c r="E81" s="51" t="s">
        <v>2</v>
      </c>
      <c r="F81" s="52">
        <f>SUM(F69:F79)</f>
        <v>1127.9437229437228</v>
      </c>
      <c r="G81" s="14"/>
    </row>
    <row r="82" spans="2:9" ht="18" customHeight="1" x14ac:dyDescent="0.2">
      <c r="B82" s="14"/>
      <c r="C82" s="14"/>
      <c r="D82" s="14"/>
      <c r="E82" s="14"/>
      <c r="F82" s="14"/>
      <c r="G82" s="14"/>
    </row>
    <row r="85" spans="2:9" ht="15" thickBot="1" x14ac:dyDescent="0.25">
      <c r="B85" s="14"/>
      <c r="C85" s="14"/>
      <c r="D85" s="14"/>
      <c r="E85" s="14"/>
      <c r="F85" s="14"/>
      <c r="G85" s="14"/>
    </row>
    <row r="86" spans="2:9" ht="34.5" customHeight="1" thickBot="1" x14ac:dyDescent="0.25">
      <c r="B86" s="14"/>
      <c r="C86" s="16" t="s">
        <v>41</v>
      </c>
      <c r="D86" s="16" t="s">
        <v>195</v>
      </c>
      <c r="E86" s="16" t="s">
        <v>154</v>
      </c>
      <c r="F86" s="16" t="s">
        <v>4</v>
      </c>
      <c r="G86" s="14"/>
    </row>
    <row r="87" spans="2:9" ht="14.25" x14ac:dyDescent="0.2">
      <c r="B87" s="14"/>
      <c r="C87" s="14"/>
      <c r="D87" s="14"/>
      <c r="E87" s="14"/>
      <c r="F87" s="14"/>
      <c r="G87" s="14"/>
    </row>
    <row r="88" spans="2:9" ht="14.25" x14ac:dyDescent="0.2">
      <c r="B88" s="14"/>
      <c r="C88" s="14"/>
      <c r="D88" s="14"/>
      <c r="E88" s="14"/>
      <c r="F88" s="14"/>
      <c r="G88" s="14"/>
    </row>
    <row r="89" spans="2:9" ht="40.5" customHeight="1" x14ac:dyDescent="0.2">
      <c r="B89" s="14"/>
      <c r="C89" s="211" t="s">
        <v>21</v>
      </c>
      <c r="D89" s="7" t="s">
        <v>267</v>
      </c>
      <c r="E89" s="10" t="s">
        <v>12</v>
      </c>
      <c r="F89" s="9">
        <f>F69*F18/('introducere date'!H7*12)</f>
        <v>0.35933333333333339</v>
      </c>
      <c r="G89" s="14"/>
      <c r="I89" s="23"/>
    </row>
    <row r="90" spans="2:9" ht="14.25" x14ac:dyDescent="0.2">
      <c r="B90" s="14"/>
      <c r="C90" s="212"/>
      <c r="D90" s="14"/>
      <c r="E90" s="14"/>
      <c r="F90" s="17"/>
      <c r="G90" s="14"/>
    </row>
    <row r="91" spans="2:9" ht="30.6" customHeight="1" x14ac:dyDescent="0.2">
      <c r="B91" s="14"/>
      <c r="C91" s="212"/>
      <c r="D91" s="7" t="s">
        <v>272</v>
      </c>
      <c r="E91" s="10" t="s">
        <v>12</v>
      </c>
      <c r="F91" s="9">
        <f>F54*F22/('introducere date'!H7*12)</f>
        <v>8.8888888888888892E-2</v>
      </c>
      <c r="G91" s="14"/>
    </row>
    <row r="92" spans="2:9" ht="14.25" x14ac:dyDescent="0.2">
      <c r="B92" s="14"/>
      <c r="C92" s="212"/>
      <c r="D92" s="14"/>
      <c r="E92" s="14"/>
      <c r="F92" s="17"/>
      <c r="G92" s="14"/>
    </row>
    <row r="93" spans="2:9" ht="30.75" customHeight="1" x14ac:dyDescent="0.2">
      <c r="B93" s="14"/>
      <c r="C93" s="212"/>
      <c r="D93" s="7" t="s">
        <v>268</v>
      </c>
      <c r="E93" s="10" t="s">
        <v>12</v>
      </c>
      <c r="F93" s="9">
        <f>F56*F26/('introducere date'!H7*12)</f>
        <v>0.62222222222222223</v>
      </c>
      <c r="G93" s="14"/>
    </row>
    <row r="94" spans="2:9" ht="14.25" x14ac:dyDescent="0.2">
      <c r="B94" s="14"/>
      <c r="C94" s="212"/>
      <c r="D94" s="14"/>
      <c r="E94" s="14"/>
      <c r="F94" s="17"/>
      <c r="G94" s="14"/>
    </row>
    <row r="95" spans="2:9" ht="27" customHeight="1" x14ac:dyDescent="0.2">
      <c r="B95" s="14"/>
      <c r="C95" s="212"/>
      <c r="D95" s="7" t="s">
        <v>269</v>
      </c>
      <c r="E95" s="10" t="s">
        <v>12</v>
      </c>
      <c r="F95" s="9">
        <f>F58*F38/('introducere date'!H7*12)</f>
        <v>3.111111111111111E-2</v>
      </c>
      <c r="G95" s="14"/>
    </row>
    <row r="96" spans="2:9" ht="14.25" x14ac:dyDescent="0.2">
      <c r="B96" s="14"/>
      <c r="C96" s="212"/>
      <c r="D96" s="14"/>
      <c r="E96" s="14"/>
      <c r="F96" s="17"/>
      <c r="G96" s="14"/>
    </row>
    <row r="97" spans="2:8" ht="32.450000000000003" customHeight="1" x14ac:dyDescent="0.2">
      <c r="B97" s="14"/>
      <c r="C97" s="212"/>
      <c r="D97" s="7" t="s">
        <v>270</v>
      </c>
      <c r="E97" s="10" t="s">
        <v>12</v>
      </c>
      <c r="F97" s="9">
        <f>F60*(F42+F38*'introducere date'!H69)/('introducere date'!H7*12)</f>
        <v>3.3000000000000002E-2</v>
      </c>
      <c r="G97" s="14"/>
    </row>
    <row r="98" spans="2:8" ht="14.25" x14ac:dyDescent="0.2">
      <c r="B98" s="14"/>
      <c r="C98" s="212"/>
      <c r="D98" s="14"/>
      <c r="E98" s="14"/>
      <c r="F98" s="17"/>
      <c r="G98" s="14"/>
    </row>
    <row r="99" spans="2:8" ht="45" customHeight="1" x14ac:dyDescent="0.2">
      <c r="B99" s="14"/>
      <c r="C99" s="212"/>
      <c r="D99" s="7" t="s">
        <v>271</v>
      </c>
      <c r="E99" s="10" t="s">
        <v>12</v>
      </c>
      <c r="F99" s="9">
        <f>F62*(F42+F38*'introducere date'!H69)/('introducere date'!H7*12)</f>
        <v>2.3466666666666667E-2</v>
      </c>
      <c r="G99" s="14"/>
    </row>
    <row r="100" spans="2:8" ht="14.25" x14ac:dyDescent="0.2">
      <c r="B100" s="14"/>
      <c r="C100" s="212"/>
      <c r="D100" s="14"/>
      <c r="E100" s="14"/>
      <c r="F100" s="17"/>
      <c r="G100" s="14"/>
    </row>
    <row r="101" spans="2:8" ht="33" customHeight="1" x14ac:dyDescent="0.2">
      <c r="B101" s="14"/>
      <c r="C101" s="213"/>
      <c r="D101" s="59" t="s">
        <v>13</v>
      </c>
      <c r="E101" s="51" t="s">
        <v>12</v>
      </c>
      <c r="F101" s="52">
        <f>SUM(F89:F99)</f>
        <v>1.1580222222222223</v>
      </c>
      <c r="G101" s="14"/>
    </row>
    <row r="102" spans="2:8" ht="14.25" x14ac:dyDescent="0.2">
      <c r="B102" s="14"/>
      <c r="C102" s="14"/>
      <c r="D102" s="14"/>
      <c r="E102" s="14"/>
      <c r="F102" s="14"/>
      <c r="G102" s="14"/>
      <c r="H102" s="23"/>
    </row>
    <row r="103" spans="2:8" ht="14.25" x14ac:dyDescent="0.2">
      <c r="B103" s="14"/>
      <c r="C103" s="14"/>
      <c r="D103" s="14"/>
      <c r="E103" s="14"/>
      <c r="F103" s="14"/>
      <c r="G103" s="14"/>
    </row>
    <row r="104" spans="2:8" ht="14.25" x14ac:dyDescent="0.2">
      <c r="B104" s="14"/>
      <c r="C104" s="14"/>
      <c r="D104" s="14"/>
      <c r="E104" s="14"/>
      <c r="F104" s="14"/>
      <c r="G104" s="14"/>
    </row>
    <row r="107" spans="2:8" ht="15" thickBot="1" x14ac:dyDescent="0.25">
      <c r="B107" s="14"/>
      <c r="C107" s="14"/>
      <c r="D107" s="14"/>
      <c r="E107" s="14"/>
      <c r="F107" s="14"/>
      <c r="G107" s="14"/>
    </row>
    <row r="108" spans="2:8" ht="32.25" thickBot="1" x14ac:dyDescent="0.25">
      <c r="B108" s="14"/>
      <c r="C108" s="16" t="s">
        <v>41</v>
      </c>
      <c r="D108" s="16" t="s">
        <v>196</v>
      </c>
      <c r="E108" s="16" t="s">
        <v>154</v>
      </c>
      <c r="F108" s="16" t="s">
        <v>4</v>
      </c>
      <c r="G108" s="14"/>
    </row>
    <row r="109" spans="2:8" ht="14.25" x14ac:dyDescent="0.2">
      <c r="B109" s="14"/>
      <c r="C109" s="14"/>
      <c r="D109" s="14"/>
      <c r="E109" s="14"/>
      <c r="F109" s="14"/>
      <c r="G109" s="14"/>
    </row>
    <row r="110" spans="2:8" ht="27" customHeight="1" x14ac:dyDescent="0.2">
      <c r="B110" s="14"/>
      <c r="C110" s="211" t="s">
        <v>22</v>
      </c>
      <c r="D110" s="7" t="s">
        <v>107</v>
      </c>
      <c r="E110" s="10" t="s">
        <v>23</v>
      </c>
      <c r="F110" s="9">
        <f>F69*'introducere date'!$H$19</f>
        <v>52.5</v>
      </c>
      <c r="G110" s="14"/>
    </row>
    <row r="111" spans="2:8" ht="14.25" x14ac:dyDescent="0.2">
      <c r="B111" s="14"/>
      <c r="C111" s="212"/>
      <c r="D111" s="14"/>
      <c r="E111" s="14"/>
      <c r="F111" s="17"/>
      <c r="G111" s="14"/>
    </row>
    <row r="112" spans="2:8" ht="45" customHeight="1" x14ac:dyDescent="0.2">
      <c r="B112" s="14"/>
      <c r="C112" s="212"/>
      <c r="D112" s="7" t="s">
        <v>108</v>
      </c>
      <c r="E112" s="10" t="s">
        <v>23</v>
      </c>
      <c r="F112" s="9">
        <f>F71*'introducere date'!$H$19</f>
        <v>12.987012987012987</v>
      </c>
      <c r="G112" s="14"/>
    </row>
    <row r="113" spans="2:10" ht="14.25" x14ac:dyDescent="0.2">
      <c r="B113" s="14"/>
      <c r="C113" s="212"/>
      <c r="D113" s="14"/>
      <c r="E113" s="14"/>
      <c r="F113" s="17"/>
      <c r="G113" s="14"/>
    </row>
    <row r="114" spans="2:10" ht="58.5" customHeight="1" x14ac:dyDescent="0.2">
      <c r="B114" s="14"/>
      <c r="C114" s="212"/>
      <c r="D114" s="7" t="s">
        <v>109</v>
      </c>
      <c r="E114" s="10" t="s">
        <v>23</v>
      </c>
      <c r="F114" s="9">
        <f>F73*'introducere date'!$H$19</f>
        <v>90.909090909090892</v>
      </c>
      <c r="G114" s="14"/>
    </row>
    <row r="115" spans="2:10" ht="14.25" x14ac:dyDescent="0.2">
      <c r="B115" s="14"/>
      <c r="C115" s="212"/>
      <c r="D115" s="14"/>
      <c r="E115" s="14"/>
      <c r="F115" s="17"/>
      <c r="G115" s="14"/>
    </row>
    <row r="116" spans="2:10" ht="45" customHeight="1" x14ac:dyDescent="0.2">
      <c r="B116" s="14"/>
      <c r="C116" s="212"/>
      <c r="D116" s="7" t="s">
        <v>110</v>
      </c>
      <c r="E116" s="10" t="s">
        <v>23</v>
      </c>
      <c r="F116" s="9">
        <f>F75*'introducere date'!$H$19</f>
        <v>4.5454545454545459</v>
      </c>
      <c r="G116" s="14"/>
    </row>
    <row r="117" spans="2:10" ht="14.25" x14ac:dyDescent="0.2">
      <c r="B117" s="14"/>
      <c r="C117" s="212"/>
      <c r="D117" s="14"/>
      <c r="E117" s="14"/>
      <c r="F117" s="17"/>
      <c r="G117" s="14"/>
    </row>
    <row r="118" spans="2:10" ht="45" customHeight="1" x14ac:dyDescent="0.2">
      <c r="B118" s="14"/>
      <c r="C118" s="212"/>
      <c r="D118" s="7" t="s">
        <v>111</v>
      </c>
      <c r="E118" s="10" t="s">
        <v>23</v>
      </c>
      <c r="F118" s="9">
        <f>F77*'introducere date'!$H$19</f>
        <v>4.8214285714285721</v>
      </c>
      <c r="G118" s="14"/>
    </row>
    <row r="119" spans="2:10" ht="14.25" x14ac:dyDescent="0.2">
      <c r="B119" s="14"/>
      <c r="C119" s="212"/>
      <c r="D119" s="14"/>
      <c r="E119" s="14"/>
      <c r="F119" s="17"/>
      <c r="G119" s="14"/>
    </row>
    <row r="120" spans="2:10" ht="69" customHeight="1" x14ac:dyDescent="0.2">
      <c r="B120" s="14"/>
      <c r="C120" s="212"/>
      <c r="D120" s="7" t="s">
        <v>121</v>
      </c>
      <c r="E120" s="10" t="s">
        <v>23</v>
      </c>
      <c r="F120" s="9">
        <f>F79*'introducere date'!$H$19</f>
        <v>3.4285714285714284</v>
      </c>
      <c r="G120" s="14"/>
      <c r="I120" s="23"/>
      <c r="J120" s="23"/>
    </row>
    <row r="121" spans="2:10" ht="14.25" x14ac:dyDescent="0.2">
      <c r="B121" s="14"/>
      <c r="C121" s="212"/>
      <c r="D121" s="14"/>
      <c r="E121" s="14"/>
      <c r="F121" s="17"/>
      <c r="G121" s="14"/>
    </row>
    <row r="122" spans="2:10" ht="25.9" customHeight="1" x14ac:dyDescent="0.2">
      <c r="B122" s="14"/>
      <c r="C122" s="213"/>
      <c r="D122" s="58" t="s">
        <v>13</v>
      </c>
      <c r="E122" s="51" t="s">
        <v>23</v>
      </c>
      <c r="F122" s="52">
        <f>SUM(F110:F120)</f>
        <v>169.19155844155841</v>
      </c>
      <c r="G122" s="14"/>
    </row>
    <row r="123" spans="2:10" ht="21" customHeight="1" x14ac:dyDescent="0.2">
      <c r="B123" s="14"/>
      <c r="C123" s="14"/>
      <c r="D123" s="14"/>
      <c r="E123" s="14"/>
      <c r="F123" s="14"/>
      <c r="G123" s="14"/>
    </row>
    <row r="126" spans="2:10" x14ac:dyDescent="0.2">
      <c r="E126" s="21"/>
    </row>
    <row r="131" spans="6:8" x14ac:dyDescent="0.2">
      <c r="F131" s="23"/>
      <c r="G131" s="23"/>
      <c r="H131" s="23"/>
    </row>
    <row r="133" spans="6:8" x14ac:dyDescent="0.2">
      <c r="F133" s="23"/>
      <c r="G133" s="23"/>
      <c r="H133" s="23"/>
    </row>
    <row r="134" spans="6:8" x14ac:dyDescent="0.2">
      <c r="F134" s="23"/>
      <c r="G134" s="23"/>
      <c r="H134" s="23"/>
    </row>
    <row r="136" spans="6:8" x14ac:dyDescent="0.2">
      <c r="F136" s="23"/>
      <c r="G136" s="23"/>
      <c r="H136" s="23"/>
    </row>
    <row r="137" spans="6:8" x14ac:dyDescent="0.2">
      <c r="F137" s="23"/>
      <c r="G137" s="23"/>
      <c r="H137" s="23"/>
    </row>
  </sheetData>
  <sheetProtection algorithmName="SHA-512" hashValue="MKwjTNraJOoIBXWFwuA14VNF0MEcnwibgt7affODbxtrJN0u68TPV8JLr/0mx/xtFJ1PpcfSHr4/QhPIKLoDqw==" saltValue="5WFgjN+/gkNUiuQnjxcp8A==" spinCount="100000" sheet="1" objects="1" scenarios="1"/>
  <mergeCells count="14">
    <mergeCell ref="B2:G2"/>
    <mergeCell ref="C69:C81"/>
    <mergeCell ref="C89:C101"/>
    <mergeCell ref="C110:C122"/>
    <mergeCell ref="C15:D15"/>
    <mergeCell ref="C5:D5"/>
    <mergeCell ref="C33:C35"/>
    <mergeCell ref="C37:C39"/>
    <mergeCell ref="C41:C43"/>
    <mergeCell ref="C17:C19"/>
    <mergeCell ref="C21:C23"/>
    <mergeCell ref="C25:C27"/>
    <mergeCell ref="C11:C13"/>
    <mergeCell ref="C29:C31"/>
  </mergeCells>
  <phoneticPr fontId="23" type="noConversion"/>
  <dataValidations count="3">
    <dataValidation type="decimal" allowBlank="1" showInputMessage="1" showErrorMessage="1" error="ATENTIE !_x000a_Valoarea minimă este de 75%" sqref="F9" xr:uid="{4B9CD49A-A78B-47DE-9F62-34A20F99DD0F}">
      <formula1>0.75</formula1>
      <formula2>1</formula2>
    </dataValidation>
    <dataValidation type="decimal" allowBlank="1" showInputMessage="1" showErrorMessage="1" error="ATENTIE !_x000a__x000a_Valoarea minima este de 70% !" sqref="F7" xr:uid="{B6966A6D-CA70-4164-BAED-712F763D70C2}">
      <formula1>0.7</formula1>
      <formula2>1</formula2>
    </dataValidation>
    <dataValidation type="decimal" allowBlank="1" showInputMessage="1" showErrorMessage="1" error="ATENTIE !_x000a__x000a_Valoarea maxima a reziduurilor este de 25% !" sqref="F11:F13" xr:uid="{AB9CB759-EE65-4707-A058-A180F07B9A90}">
      <formula1>0</formula1>
      <formula2>0.25</formula2>
    </dataValidation>
  </dataValidations>
  <pageMargins left="0.7" right="0.7" top="0.75" bottom="0.75" header="0.3" footer="0.3"/>
  <pageSetup scale="48" orientation="portrait" r:id="rId1"/>
  <rowBreaks count="1" manualBreakCount="1">
    <brk id="47"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3B38-47CF-4C79-A5EE-C411C563543F}">
  <dimension ref="D2:D5"/>
  <sheetViews>
    <sheetView workbookViewId="0">
      <selection activeCell="D24" sqref="D24"/>
    </sheetView>
  </sheetViews>
  <sheetFormatPr defaultRowHeight="15" x14ac:dyDescent="0.25"/>
  <cols>
    <col min="4" max="4" width="27.28515625" customWidth="1"/>
  </cols>
  <sheetData>
    <row r="2" spans="4:4" x14ac:dyDescent="0.25">
      <c r="D2" t="s">
        <v>185</v>
      </c>
    </row>
    <row r="3" spans="4:4" x14ac:dyDescent="0.25">
      <c r="D3" t="s">
        <v>186</v>
      </c>
    </row>
    <row r="4" spans="4:4" x14ac:dyDescent="0.25">
      <c r="D4" t="s">
        <v>187</v>
      </c>
    </row>
    <row r="5" spans="4:4" x14ac:dyDescent="0.25">
      <c r="D5"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DE6F-875D-4815-BC1F-79B9EA79748D}">
  <dimension ref="D2:E3"/>
  <sheetViews>
    <sheetView workbookViewId="0">
      <selection activeCell="G12" sqref="G12"/>
    </sheetView>
  </sheetViews>
  <sheetFormatPr defaultRowHeight="15" x14ac:dyDescent="0.25"/>
  <sheetData>
    <row r="2" spans="4:5" x14ac:dyDescent="0.25">
      <c r="D2" t="s">
        <v>36</v>
      </c>
      <c r="E2" t="s">
        <v>44</v>
      </c>
    </row>
    <row r="3" spans="4:5" x14ac:dyDescent="0.25">
      <c r="D3" t="s">
        <v>37</v>
      </c>
      <c r="E3" t="s">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5201-1636-4FA3-AA85-09A5BFD508CB}">
  <dimension ref="B2:J216"/>
  <sheetViews>
    <sheetView topLeftCell="A192" zoomScaleNormal="100" workbookViewId="0">
      <selection activeCell="F201" sqref="F201"/>
    </sheetView>
  </sheetViews>
  <sheetFormatPr defaultColWidth="9.140625" defaultRowHeight="12.75" x14ac:dyDescent="0.2"/>
  <cols>
    <col min="1" max="1" width="6.28515625" style="2" customWidth="1"/>
    <col min="2" max="2" width="4.7109375" style="2" customWidth="1"/>
    <col min="3" max="3" width="18.85546875" style="12" customWidth="1"/>
    <col min="4" max="4" width="99.85546875" style="6" customWidth="1"/>
    <col min="5" max="5" width="13" style="11" customWidth="1"/>
    <col min="6" max="6" width="19.7109375" style="8" customWidth="1"/>
    <col min="7" max="7" width="9.7109375" style="8" customWidth="1"/>
    <col min="8" max="8" width="5.7109375" style="8" customWidth="1"/>
    <col min="9" max="9" width="6.7109375" style="8" customWidth="1"/>
    <col min="10" max="10" width="21.42578125" style="26" customWidth="1"/>
    <col min="11" max="16384" width="9.140625" style="2"/>
  </cols>
  <sheetData>
    <row r="2" spans="2:8" ht="13.5" thickBot="1" x14ac:dyDescent="0.25"/>
    <row r="3" spans="2:8" ht="31.15" customHeight="1" thickBot="1" x14ac:dyDescent="0.25">
      <c r="B3" s="209" t="s">
        <v>80</v>
      </c>
      <c r="C3" s="210"/>
      <c r="D3" s="210"/>
      <c r="E3" s="210"/>
      <c r="F3" s="210"/>
      <c r="G3" s="210"/>
      <c r="H3" s="219"/>
    </row>
    <row r="5" spans="2:8" ht="25.15" customHeight="1" x14ac:dyDescent="0.2">
      <c r="B5" s="14"/>
      <c r="C5" s="14"/>
      <c r="D5" s="14"/>
      <c r="E5" s="14"/>
      <c r="F5" s="14"/>
      <c r="G5" s="14"/>
      <c r="H5" s="14"/>
    </row>
    <row r="6" spans="2:8" ht="20.45" customHeight="1" x14ac:dyDescent="0.2">
      <c r="B6" s="14"/>
      <c r="C6" s="214" t="s">
        <v>72</v>
      </c>
      <c r="D6" s="214"/>
      <c r="E6" s="34" t="s">
        <v>1</v>
      </c>
      <c r="F6" s="38" t="s">
        <v>4</v>
      </c>
      <c r="G6" s="14"/>
      <c r="H6" s="14"/>
    </row>
    <row r="7" spans="2:8" ht="10.15" customHeight="1" x14ac:dyDescent="0.2">
      <c r="B7" s="14"/>
      <c r="C7" s="14"/>
      <c r="D7" s="14"/>
      <c r="E7" s="14"/>
      <c r="F7" s="14"/>
      <c r="G7" s="14"/>
      <c r="H7" s="14"/>
    </row>
    <row r="8" spans="2:8" ht="27" customHeight="1" x14ac:dyDescent="0.2">
      <c r="B8" s="14"/>
      <c r="C8" s="19" t="s">
        <v>32</v>
      </c>
      <c r="D8" s="4" t="s">
        <v>33</v>
      </c>
      <c r="E8" s="20" t="s">
        <v>1</v>
      </c>
      <c r="F8" s="50">
        <f>'introducere date'!H13</f>
        <v>0.7</v>
      </c>
      <c r="G8" s="14"/>
      <c r="H8" s="14"/>
    </row>
    <row r="9" spans="2:8" ht="14.25" customHeight="1" x14ac:dyDescent="0.2">
      <c r="B9" s="14"/>
      <c r="C9" s="14"/>
      <c r="D9" s="14"/>
      <c r="E9" s="14"/>
      <c r="F9" s="14"/>
      <c r="G9" s="14"/>
      <c r="H9" s="14"/>
    </row>
    <row r="10" spans="2:8" ht="27" customHeight="1" x14ac:dyDescent="0.2">
      <c r="B10" s="14"/>
      <c r="C10" s="215" t="s">
        <v>81</v>
      </c>
      <c r="D10" s="4" t="s">
        <v>273</v>
      </c>
      <c r="E10" s="20" t="s">
        <v>1</v>
      </c>
      <c r="F10" s="67">
        <f>'introducere date'!H69</f>
        <v>0.65</v>
      </c>
      <c r="G10" s="14"/>
      <c r="H10" s="14"/>
    </row>
    <row r="11" spans="2:8" ht="27" customHeight="1" x14ac:dyDescent="0.2">
      <c r="B11" s="14"/>
      <c r="C11" s="215"/>
      <c r="D11" s="7" t="s">
        <v>274</v>
      </c>
      <c r="E11" s="20" t="s">
        <v>1</v>
      </c>
      <c r="F11" s="102">
        <f>'introducere date'!H68</f>
        <v>0</v>
      </c>
      <c r="G11" s="14"/>
      <c r="H11" s="14"/>
    </row>
    <row r="12" spans="2:8" ht="27" customHeight="1" x14ac:dyDescent="0.2">
      <c r="B12" s="14"/>
      <c r="C12" s="215"/>
      <c r="D12" s="7" t="s">
        <v>156</v>
      </c>
      <c r="E12" s="20" t="s">
        <v>1</v>
      </c>
      <c r="F12" s="67">
        <f>'introducere date'!H67</f>
        <v>0</v>
      </c>
      <c r="G12" s="14"/>
      <c r="H12" s="14"/>
    </row>
    <row r="13" spans="2:8" ht="8.4499999999999993" customHeight="1" x14ac:dyDescent="0.2">
      <c r="B13" s="14"/>
      <c r="C13" s="55"/>
      <c r="D13" s="56"/>
      <c r="E13" s="60"/>
      <c r="F13" s="64"/>
      <c r="G13" s="14"/>
      <c r="H13" s="14"/>
    </row>
    <row r="14" spans="2:8" ht="11.45" customHeight="1" x14ac:dyDescent="0.2">
      <c r="B14" s="14"/>
      <c r="C14" s="14"/>
      <c r="D14" s="14"/>
      <c r="E14" s="14"/>
      <c r="F14" s="99"/>
      <c r="G14" s="14"/>
      <c r="H14" s="43"/>
    </row>
    <row r="15" spans="2:8" ht="27" customHeight="1" x14ac:dyDescent="0.2">
      <c r="B15" s="14"/>
      <c r="C15" s="215" t="s">
        <v>82</v>
      </c>
      <c r="D15" s="4" t="s">
        <v>197</v>
      </c>
      <c r="E15" s="37" t="s">
        <v>1</v>
      </c>
      <c r="F15" s="67">
        <f>'introducere date'!H82</f>
        <v>0.09</v>
      </c>
      <c r="G15" s="14"/>
      <c r="H15" s="43"/>
    </row>
    <row r="16" spans="2:8" ht="27" customHeight="1" x14ac:dyDescent="0.2">
      <c r="B16" s="14"/>
      <c r="C16" s="215"/>
      <c r="D16" s="4" t="s">
        <v>157</v>
      </c>
      <c r="E16" s="37" t="s">
        <v>1</v>
      </c>
      <c r="F16" s="67">
        <f>'introducere date'!H83</f>
        <v>1.0000000000000009E-2</v>
      </c>
      <c r="G16" s="14"/>
      <c r="H16" s="43"/>
    </row>
    <row r="17" spans="2:8" ht="9" customHeight="1" x14ac:dyDescent="0.2">
      <c r="B17" s="14"/>
      <c r="C17" s="55"/>
      <c r="D17" s="62"/>
      <c r="E17" s="63"/>
      <c r="F17" s="64"/>
      <c r="G17" s="14"/>
      <c r="H17" s="61"/>
    </row>
    <row r="18" spans="2:8" ht="7.15" customHeight="1" x14ac:dyDescent="0.2">
      <c r="B18" s="14"/>
      <c r="C18" s="14"/>
      <c r="D18" s="14"/>
      <c r="E18" s="14"/>
      <c r="F18" s="99"/>
      <c r="G18" s="14"/>
      <c r="H18" s="43"/>
    </row>
    <row r="19" spans="2:8" ht="27" customHeight="1" x14ac:dyDescent="0.2">
      <c r="B19" s="14"/>
      <c r="C19" s="215" t="s">
        <v>83</v>
      </c>
      <c r="D19" s="4" t="s">
        <v>158</v>
      </c>
      <c r="E19" s="37" t="s">
        <v>1</v>
      </c>
      <c r="F19" s="67">
        <f>'introducere date'!H96</f>
        <v>0.06</v>
      </c>
      <c r="G19" s="14"/>
      <c r="H19" s="43"/>
    </row>
    <row r="20" spans="2:8" ht="27" customHeight="1" x14ac:dyDescent="0.2">
      <c r="B20" s="14"/>
      <c r="C20" s="215"/>
      <c r="D20" s="4" t="s">
        <v>159</v>
      </c>
      <c r="E20" s="37" t="s">
        <v>1</v>
      </c>
      <c r="F20" s="67">
        <f>'introducere date'!H97</f>
        <v>4.0000000000000008E-2</v>
      </c>
      <c r="G20" s="14"/>
      <c r="H20" s="43"/>
    </row>
    <row r="21" spans="2:8" ht="12.75" customHeight="1" x14ac:dyDescent="0.2">
      <c r="B21" s="14"/>
      <c r="C21" s="14"/>
      <c r="D21" s="14"/>
      <c r="E21" s="14"/>
      <c r="F21" s="14"/>
      <c r="G21" s="14"/>
      <c r="H21" s="14"/>
    </row>
    <row r="22" spans="2:8" ht="9" customHeight="1" x14ac:dyDescent="0.2">
      <c r="B22" s="14"/>
      <c r="C22" s="55"/>
      <c r="D22" s="62"/>
      <c r="E22" s="63"/>
      <c r="F22" s="64"/>
      <c r="G22" s="14"/>
      <c r="H22" s="61"/>
    </row>
    <row r="23" spans="2:8" ht="18" customHeight="1" x14ac:dyDescent="0.2">
      <c r="B23" s="14"/>
      <c r="C23" s="214" t="s">
        <v>40</v>
      </c>
      <c r="D23" s="214"/>
      <c r="E23" s="35" t="s">
        <v>0</v>
      </c>
      <c r="F23" s="38" t="s">
        <v>4</v>
      </c>
      <c r="G23" s="14"/>
      <c r="H23" s="14"/>
    </row>
    <row r="24" spans="2:8" ht="11.45" customHeight="1" x14ac:dyDescent="0.2">
      <c r="B24" s="14"/>
      <c r="C24" s="14"/>
      <c r="D24" s="14"/>
      <c r="E24" s="14"/>
      <c r="F24" s="14"/>
      <c r="G24" s="14"/>
      <c r="H24" s="14"/>
    </row>
    <row r="25" spans="2:8" ht="27" customHeight="1" x14ac:dyDescent="0.2">
      <c r="B25" s="14"/>
      <c r="C25" s="215" t="s">
        <v>84</v>
      </c>
      <c r="D25" s="3" t="s">
        <v>275</v>
      </c>
      <c r="E25" s="5" t="s">
        <v>0</v>
      </c>
      <c r="F25" s="22">
        <f>'introducere date'!H17</f>
        <v>669</v>
      </c>
      <c r="G25" s="14"/>
      <c r="H25" s="14"/>
    </row>
    <row r="26" spans="2:8" ht="27" customHeight="1" x14ac:dyDescent="0.2">
      <c r="B26" s="14"/>
      <c r="C26" s="215"/>
      <c r="D26" s="78" t="s">
        <v>263</v>
      </c>
      <c r="E26" s="5" t="s">
        <v>0</v>
      </c>
      <c r="F26" s="22">
        <f>'introducere date'!H9/'introducere date'!H8*TDG_REZIDUALE!F25</f>
        <v>535.20000000000005</v>
      </c>
      <c r="G26" s="14"/>
      <c r="H26" s="14"/>
    </row>
    <row r="27" spans="2:8" ht="27" customHeight="1" x14ac:dyDescent="0.2">
      <c r="B27" s="14"/>
      <c r="C27" s="215"/>
      <c r="D27" s="78" t="s">
        <v>201</v>
      </c>
      <c r="E27" s="5" t="s">
        <v>0</v>
      </c>
      <c r="F27" s="22">
        <f>'introducere date'!H10/'introducere date'!H8*TDG_REZIDUALE!F25</f>
        <v>133.80000000000001</v>
      </c>
      <c r="G27" s="14"/>
      <c r="H27" s="14"/>
    </row>
    <row r="28" spans="2:8" ht="9.75" customHeight="1" x14ac:dyDescent="0.2">
      <c r="B28" s="14"/>
      <c r="C28" s="18"/>
      <c r="D28" s="14"/>
      <c r="E28" s="14"/>
      <c r="F28" s="17"/>
      <c r="G28" s="14"/>
      <c r="H28" s="14"/>
    </row>
    <row r="29" spans="2:8" ht="27" customHeight="1" x14ac:dyDescent="0.2">
      <c r="B29" s="14"/>
      <c r="C29" s="215" t="s">
        <v>86</v>
      </c>
      <c r="D29" s="79" t="s">
        <v>276</v>
      </c>
      <c r="E29" s="5" t="s">
        <v>0</v>
      </c>
      <c r="F29" s="22">
        <f>'introducere date'!H16</f>
        <v>100</v>
      </c>
      <c r="G29" s="14"/>
      <c r="H29" s="14"/>
    </row>
    <row r="30" spans="2:8" ht="27" customHeight="1" x14ac:dyDescent="0.2">
      <c r="B30" s="14"/>
      <c r="C30" s="215"/>
      <c r="D30" s="78" t="s">
        <v>259</v>
      </c>
      <c r="E30" s="5" t="s">
        <v>0</v>
      </c>
      <c r="F30" s="22">
        <f>'introducere date'!H9/'introducere date'!H8*TDG_REZIDUALE!F29</f>
        <v>80</v>
      </c>
      <c r="G30" s="14"/>
      <c r="H30" s="14"/>
    </row>
    <row r="31" spans="2:8" ht="27" customHeight="1" x14ac:dyDescent="0.2">
      <c r="B31" s="14"/>
      <c r="C31" s="215"/>
      <c r="D31" s="78" t="s">
        <v>201</v>
      </c>
      <c r="E31" s="5" t="s">
        <v>0</v>
      </c>
      <c r="F31" s="22">
        <f>'introducere date'!H10/'introducere date'!H8*TDG_REZIDUALE!F29</f>
        <v>20</v>
      </c>
      <c r="G31" s="14"/>
      <c r="H31" s="14"/>
    </row>
    <row r="32" spans="2:8" ht="9.75" customHeight="1" x14ac:dyDescent="0.2">
      <c r="B32" s="14"/>
      <c r="C32" s="18"/>
      <c r="D32" s="14"/>
      <c r="E32" s="14"/>
      <c r="F32" s="17"/>
      <c r="G32" s="14"/>
      <c r="H32" s="14"/>
    </row>
    <row r="33" spans="2:8" ht="27" customHeight="1" x14ac:dyDescent="0.2">
      <c r="B33" s="14"/>
      <c r="C33" s="215" t="s">
        <v>87</v>
      </c>
      <c r="D33" s="79" t="s">
        <v>277</v>
      </c>
      <c r="E33" s="5" t="s">
        <v>0</v>
      </c>
      <c r="F33" s="22">
        <f>'introducere date'!H38</f>
        <v>700</v>
      </c>
      <c r="G33" s="14"/>
      <c r="H33" s="14"/>
    </row>
    <row r="34" spans="2:8" ht="27" customHeight="1" x14ac:dyDescent="0.2">
      <c r="B34" s="14"/>
      <c r="C34" s="215"/>
      <c r="D34" s="78" t="s">
        <v>263</v>
      </c>
      <c r="E34" s="5" t="s">
        <v>0</v>
      </c>
      <c r="F34" s="22">
        <f>'introducere date'!H9/'introducere date'!H8*TDG_REZIDUALE!F33</f>
        <v>560</v>
      </c>
      <c r="G34" s="14"/>
      <c r="H34" s="14"/>
    </row>
    <row r="35" spans="2:8" ht="27" customHeight="1" x14ac:dyDescent="0.2">
      <c r="B35" s="14"/>
      <c r="C35" s="215"/>
      <c r="D35" s="78" t="s">
        <v>201</v>
      </c>
      <c r="E35" s="5" t="s">
        <v>0</v>
      </c>
      <c r="F35" s="22">
        <f>'introducere date'!H10/'introducere date'!H8*TDG_REZIDUALE!F33</f>
        <v>140</v>
      </c>
      <c r="G35" s="14"/>
      <c r="H35" s="14"/>
    </row>
    <row r="36" spans="2:8" ht="12" customHeight="1" x14ac:dyDescent="0.2">
      <c r="B36" s="14"/>
      <c r="C36" s="18"/>
      <c r="D36" s="14"/>
      <c r="E36" s="14"/>
      <c r="F36" s="17"/>
      <c r="G36" s="14"/>
      <c r="H36" s="14"/>
    </row>
    <row r="37" spans="2:8" ht="27" customHeight="1" x14ac:dyDescent="0.2">
      <c r="B37" s="14"/>
      <c r="C37" s="215" t="s">
        <v>88</v>
      </c>
      <c r="D37" s="79" t="s">
        <v>278</v>
      </c>
      <c r="E37" s="5" t="s">
        <v>0</v>
      </c>
      <c r="F37" s="22">
        <f>'introducere date'!H35</f>
        <v>100</v>
      </c>
      <c r="G37" s="14"/>
      <c r="H37" s="14"/>
    </row>
    <row r="38" spans="2:8" ht="27" customHeight="1" x14ac:dyDescent="0.2">
      <c r="B38" s="14"/>
      <c r="C38" s="215"/>
      <c r="D38" s="78" t="s">
        <v>263</v>
      </c>
      <c r="E38" s="5" t="s">
        <v>0</v>
      </c>
      <c r="F38" s="22">
        <f>'introducere date'!H9/'introducere date'!H8*TDG_REZIDUALE!F37</f>
        <v>80</v>
      </c>
      <c r="G38" s="14"/>
      <c r="H38" s="14"/>
    </row>
    <row r="39" spans="2:8" ht="27" customHeight="1" x14ac:dyDescent="0.2">
      <c r="B39" s="14"/>
      <c r="C39" s="215"/>
      <c r="D39" s="78" t="s">
        <v>201</v>
      </c>
      <c r="E39" s="5" t="s">
        <v>0</v>
      </c>
      <c r="F39" s="22">
        <f>'introducere date'!H10/'introducere date'!H8*TDG_REZIDUALE!F37</f>
        <v>20</v>
      </c>
      <c r="G39" s="14"/>
      <c r="H39" s="14"/>
    </row>
    <row r="40" spans="2:8" ht="12" customHeight="1" x14ac:dyDescent="0.2">
      <c r="B40" s="14"/>
      <c r="C40" s="18"/>
      <c r="D40" s="14"/>
      <c r="E40" s="14"/>
      <c r="F40" s="17"/>
      <c r="G40" s="14"/>
      <c r="H40" s="14"/>
    </row>
    <row r="41" spans="2:8" ht="30" customHeight="1" x14ac:dyDescent="0.2">
      <c r="B41" s="14"/>
      <c r="C41" s="18"/>
      <c r="D41" s="73" t="s">
        <v>160</v>
      </c>
      <c r="E41" s="14"/>
      <c r="F41" s="17"/>
      <c r="G41" s="14"/>
      <c r="H41" s="14"/>
    </row>
    <row r="42" spans="2:8" ht="12" customHeight="1" x14ac:dyDescent="0.2">
      <c r="B42" s="14"/>
      <c r="C42" s="18"/>
      <c r="D42" s="14"/>
      <c r="E42" s="14"/>
      <c r="F42" s="17"/>
      <c r="G42" s="14"/>
      <c r="H42" s="14"/>
    </row>
    <row r="43" spans="2:8" ht="27" customHeight="1" x14ac:dyDescent="0.2">
      <c r="B43" s="14"/>
      <c r="C43" s="215" t="s">
        <v>89</v>
      </c>
      <c r="D43" s="79" t="s">
        <v>279</v>
      </c>
      <c r="E43" s="5" t="s">
        <v>0</v>
      </c>
      <c r="F43" s="22">
        <f>'introducere date'!H62</f>
        <v>231</v>
      </c>
      <c r="G43" s="14"/>
      <c r="H43" s="14"/>
    </row>
    <row r="44" spans="2:8" ht="27" customHeight="1" x14ac:dyDescent="0.2">
      <c r="B44" s="14"/>
      <c r="C44" s="215"/>
      <c r="D44" s="85" t="s">
        <v>263</v>
      </c>
      <c r="E44" s="5" t="s">
        <v>0</v>
      </c>
      <c r="F44" s="22">
        <f>'introducere date'!H9/'introducere date'!H8*TDG_REZIDUALE!F43</f>
        <v>184.8</v>
      </c>
      <c r="G44" s="14"/>
      <c r="H44" s="14"/>
    </row>
    <row r="45" spans="2:8" ht="27" customHeight="1" x14ac:dyDescent="0.2">
      <c r="B45" s="14"/>
      <c r="C45" s="215"/>
      <c r="D45" s="85" t="s">
        <v>201</v>
      </c>
      <c r="E45" s="5" t="s">
        <v>0</v>
      </c>
      <c r="F45" s="22">
        <f>'introducere date'!H10/'introducere date'!H8*TDG_REZIDUALE!F43</f>
        <v>46.2</v>
      </c>
      <c r="G45" s="14"/>
      <c r="H45" s="14"/>
    </row>
    <row r="46" spans="2:8" ht="10.5" customHeight="1" x14ac:dyDescent="0.2">
      <c r="B46" s="14"/>
      <c r="C46" s="18"/>
      <c r="D46" s="14"/>
      <c r="E46" s="14"/>
      <c r="F46" s="17"/>
      <c r="G46" s="14"/>
      <c r="H46" s="14"/>
    </row>
    <row r="47" spans="2:8" ht="27" customHeight="1" x14ac:dyDescent="0.2">
      <c r="B47" s="14"/>
      <c r="C47" s="216" t="s">
        <v>90</v>
      </c>
      <c r="D47" s="3" t="s">
        <v>280</v>
      </c>
      <c r="E47" s="5" t="s">
        <v>0</v>
      </c>
      <c r="F47" s="29">
        <f>F10*F43</f>
        <v>150.15</v>
      </c>
      <c r="G47" s="14"/>
      <c r="H47" s="14"/>
    </row>
    <row r="48" spans="2:8" ht="27" customHeight="1" x14ac:dyDescent="0.2">
      <c r="B48" s="14"/>
      <c r="C48" s="217"/>
      <c r="D48" s="78" t="s">
        <v>263</v>
      </c>
      <c r="E48" s="5" t="s">
        <v>0</v>
      </c>
      <c r="F48" s="29">
        <f>'introducere date'!H9/'introducere date'!H8*TDG_REZIDUALE!F47</f>
        <v>120.12</v>
      </c>
      <c r="G48" s="14"/>
      <c r="H48" s="14"/>
    </row>
    <row r="49" spans="2:8" ht="27" customHeight="1" x14ac:dyDescent="0.2">
      <c r="B49" s="14"/>
      <c r="C49" s="218"/>
      <c r="D49" s="78" t="s">
        <v>201</v>
      </c>
      <c r="E49" s="5" t="s">
        <v>0</v>
      </c>
      <c r="F49" s="29">
        <f>'introducere date'!H10/'introducere date'!H8*TDG_REZIDUALE!F47</f>
        <v>30.03</v>
      </c>
      <c r="G49" s="14"/>
      <c r="H49" s="14"/>
    </row>
    <row r="50" spans="2:8" ht="7.9" customHeight="1" x14ac:dyDescent="0.2">
      <c r="B50" s="14"/>
      <c r="C50" s="14"/>
      <c r="D50" s="14"/>
      <c r="E50" s="14"/>
      <c r="F50" s="14"/>
      <c r="G50" s="14"/>
      <c r="H50" s="14"/>
    </row>
    <row r="51" spans="2:8" ht="27" customHeight="1" x14ac:dyDescent="0.2">
      <c r="B51" s="14"/>
      <c r="C51" s="215" t="s">
        <v>181</v>
      </c>
      <c r="D51" s="80" t="s">
        <v>202</v>
      </c>
      <c r="E51" s="5" t="s">
        <v>0</v>
      </c>
      <c r="F51" s="22">
        <f>F11*F43</f>
        <v>0</v>
      </c>
      <c r="G51" s="14"/>
      <c r="H51" s="14"/>
    </row>
    <row r="52" spans="2:8" ht="27" customHeight="1" x14ac:dyDescent="0.2">
      <c r="B52" s="14"/>
      <c r="C52" s="215"/>
      <c r="D52" s="78" t="s">
        <v>259</v>
      </c>
      <c r="E52" s="5" t="s">
        <v>0</v>
      </c>
      <c r="F52" s="22">
        <f>'introducere date'!H9/'introducere date'!H8*TDG_REZIDUALE!F51</f>
        <v>0</v>
      </c>
      <c r="G52" s="14"/>
      <c r="H52" s="14"/>
    </row>
    <row r="53" spans="2:8" ht="27" customHeight="1" x14ac:dyDescent="0.2">
      <c r="B53" s="14"/>
      <c r="C53" s="215"/>
      <c r="D53" s="78" t="s">
        <v>201</v>
      </c>
      <c r="E53" s="5" t="s">
        <v>0</v>
      </c>
      <c r="F53" s="22">
        <f>'introducere date'!H10/'introducere date'!H8*TDG_REZIDUALE!F51</f>
        <v>0</v>
      </c>
      <c r="G53" s="14"/>
      <c r="H53" s="14"/>
    </row>
    <row r="54" spans="2:8" ht="8.4499999999999993" customHeight="1" x14ac:dyDescent="0.2">
      <c r="B54" s="14"/>
      <c r="C54" s="14"/>
      <c r="D54" s="14"/>
      <c r="E54" s="14"/>
      <c r="F54" s="14"/>
      <c r="G54" s="14"/>
      <c r="H54" s="14"/>
    </row>
    <row r="55" spans="2:8" ht="27" customHeight="1" x14ac:dyDescent="0.2">
      <c r="B55" s="14"/>
      <c r="C55" s="215" t="s">
        <v>91</v>
      </c>
      <c r="D55" s="3" t="s">
        <v>281</v>
      </c>
      <c r="E55" s="5" t="s">
        <v>0</v>
      </c>
      <c r="F55" s="22">
        <f>F12*F43</f>
        <v>0</v>
      </c>
      <c r="G55" s="14"/>
      <c r="H55" s="14"/>
    </row>
    <row r="56" spans="2:8" ht="27" customHeight="1" x14ac:dyDescent="0.2">
      <c r="B56" s="14"/>
      <c r="C56" s="215"/>
      <c r="D56" s="78" t="s">
        <v>259</v>
      </c>
      <c r="E56" s="5" t="s">
        <v>0</v>
      </c>
      <c r="F56" s="22">
        <f>'introducere date'!H9/'introducere date'!H8*TDG_REZIDUALE!F55</f>
        <v>0</v>
      </c>
      <c r="G56" s="14"/>
      <c r="H56" s="14"/>
    </row>
    <row r="57" spans="2:8" ht="27" customHeight="1" x14ac:dyDescent="0.2">
      <c r="B57" s="14"/>
      <c r="C57" s="215"/>
      <c r="D57" s="78" t="s">
        <v>201</v>
      </c>
      <c r="E57" s="5" t="s">
        <v>0</v>
      </c>
      <c r="F57" s="22">
        <f>'introducere date'!H10/'introducere date'!H8*TDG_REZIDUALE!F55</f>
        <v>0</v>
      </c>
      <c r="G57" s="14"/>
      <c r="H57" s="14"/>
    </row>
    <row r="58" spans="2:8" ht="13.9" customHeight="1" x14ac:dyDescent="0.2">
      <c r="B58" s="14"/>
      <c r="C58" s="55"/>
      <c r="D58" s="65"/>
      <c r="E58" s="57"/>
      <c r="F58" s="66"/>
      <c r="G58" s="14"/>
      <c r="H58" s="14"/>
    </row>
    <row r="59" spans="2:8" ht="30" customHeight="1" x14ac:dyDescent="0.2">
      <c r="B59" s="14"/>
      <c r="C59" s="55"/>
      <c r="D59" s="73" t="s">
        <v>161</v>
      </c>
      <c r="E59" s="57"/>
      <c r="F59" s="66"/>
      <c r="G59" s="14"/>
      <c r="H59" s="14"/>
    </row>
    <row r="60" spans="2:8" ht="13.9" customHeight="1" x14ac:dyDescent="0.2">
      <c r="B60" s="14"/>
      <c r="C60" s="55"/>
      <c r="D60" s="65"/>
      <c r="E60" s="57"/>
      <c r="F60" s="66"/>
      <c r="G60" s="14"/>
      <c r="H60" s="14"/>
    </row>
    <row r="61" spans="2:8" ht="27" customHeight="1" x14ac:dyDescent="0.2">
      <c r="B61" s="14"/>
      <c r="C61" s="215" t="s">
        <v>24</v>
      </c>
      <c r="D61" s="79" t="s">
        <v>94</v>
      </c>
      <c r="E61" s="5" t="s">
        <v>0</v>
      </c>
      <c r="F61" s="22">
        <f>'introducere date'!H77</f>
        <v>231</v>
      </c>
      <c r="G61" s="14"/>
      <c r="H61" s="14"/>
    </row>
    <row r="62" spans="2:8" ht="27" customHeight="1" x14ac:dyDescent="0.2">
      <c r="B62" s="14"/>
      <c r="C62" s="215"/>
      <c r="D62" s="78" t="s">
        <v>259</v>
      </c>
      <c r="E62" s="5" t="s">
        <v>0</v>
      </c>
      <c r="F62" s="22">
        <f>'introducere date'!H9/'introducere date'!H8*TDG_REZIDUALE!F61</f>
        <v>184.8</v>
      </c>
      <c r="G62" s="14"/>
      <c r="H62" s="14"/>
    </row>
    <row r="63" spans="2:8" ht="27" customHeight="1" x14ac:dyDescent="0.2">
      <c r="B63" s="14"/>
      <c r="C63" s="215"/>
      <c r="D63" s="78" t="s">
        <v>201</v>
      </c>
      <c r="E63" s="5" t="s">
        <v>0</v>
      </c>
      <c r="F63" s="22">
        <f>'introducere date'!H10/'introducere date'!H8*TDG_REZIDUALE!F61</f>
        <v>46.2</v>
      </c>
      <c r="G63" s="14"/>
      <c r="H63" s="14"/>
    </row>
    <row r="64" spans="2:8" ht="10.5" customHeight="1" x14ac:dyDescent="0.2">
      <c r="B64" s="14"/>
      <c r="C64" s="18"/>
      <c r="D64" s="14"/>
      <c r="E64" s="14"/>
      <c r="F64" s="17"/>
      <c r="G64" s="14"/>
      <c r="H64" s="14"/>
    </row>
    <row r="65" spans="2:8" ht="27" customHeight="1" x14ac:dyDescent="0.2">
      <c r="B65" s="14"/>
      <c r="C65" s="215" t="s">
        <v>92</v>
      </c>
      <c r="D65" s="79" t="s">
        <v>183</v>
      </c>
      <c r="E65" s="5" t="s">
        <v>0</v>
      </c>
      <c r="F65" s="68">
        <f>F15*F61</f>
        <v>20.79</v>
      </c>
      <c r="G65" s="14"/>
      <c r="H65" s="14"/>
    </row>
    <row r="66" spans="2:8" ht="27" customHeight="1" x14ac:dyDescent="0.2">
      <c r="B66" s="14"/>
      <c r="C66" s="215"/>
      <c r="D66" s="78" t="s">
        <v>263</v>
      </c>
      <c r="E66" s="5" t="s">
        <v>0</v>
      </c>
      <c r="F66" s="68">
        <f>'introducere date'!H9/'introducere date'!H8*TDG_REZIDUALE!F65</f>
        <v>16.632000000000001</v>
      </c>
      <c r="G66" s="14"/>
      <c r="H66" s="14"/>
    </row>
    <row r="67" spans="2:8" ht="27" customHeight="1" x14ac:dyDescent="0.2">
      <c r="B67" s="14"/>
      <c r="C67" s="215"/>
      <c r="D67" s="78" t="s">
        <v>201</v>
      </c>
      <c r="E67" s="5" t="s">
        <v>0</v>
      </c>
      <c r="F67" s="68">
        <f>'introducere date'!H10/'introducere date'!H8*TDG_REZIDUALE!F65</f>
        <v>4.1580000000000004</v>
      </c>
      <c r="G67" s="14"/>
      <c r="H67" s="14"/>
    </row>
    <row r="68" spans="2:8" ht="10.15" customHeight="1" x14ac:dyDescent="0.2">
      <c r="B68" s="14"/>
      <c r="C68" s="14"/>
      <c r="D68" s="14"/>
      <c r="E68" s="14"/>
      <c r="F68" s="14"/>
      <c r="G68" s="14"/>
      <c r="H68" s="14"/>
    </row>
    <row r="69" spans="2:8" ht="11.45" customHeight="1" x14ac:dyDescent="0.2">
      <c r="B69" s="14"/>
      <c r="C69" s="14"/>
      <c r="D69" s="14"/>
      <c r="E69" s="14"/>
      <c r="F69" s="14"/>
      <c r="G69" s="14"/>
      <c r="H69" s="14"/>
    </row>
    <row r="70" spans="2:8" ht="27" customHeight="1" x14ac:dyDescent="0.2">
      <c r="B70" s="14"/>
      <c r="C70" s="215" t="s">
        <v>93</v>
      </c>
      <c r="D70" s="3" t="s">
        <v>95</v>
      </c>
      <c r="E70" s="5" t="s">
        <v>0</v>
      </c>
      <c r="F70" s="68">
        <f>F16*F43</f>
        <v>2.3100000000000023</v>
      </c>
      <c r="G70" s="14"/>
      <c r="H70" s="14"/>
    </row>
    <row r="71" spans="2:8" ht="27" customHeight="1" x14ac:dyDescent="0.2">
      <c r="B71" s="14"/>
      <c r="C71" s="215"/>
      <c r="D71" s="78" t="s">
        <v>263</v>
      </c>
      <c r="E71" s="5" t="s">
        <v>0</v>
      </c>
      <c r="F71" s="68">
        <f>'introducere date'!H9/'introducere date'!H8*TDG_REZIDUALE!F70</f>
        <v>1.8480000000000019</v>
      </c>
      <c r="G71" s="14"/>
      <c r="H71" s="14"/>
    </row>
    <row r="72" spans="2:8" ht="27" customHeight="1" x14ac:dyDescent="0.2">
      <c r="B72" s="14"/>
      <c r="C72" s="215"/>
      <c r="D72" s="78" t="s">
        <v>201</v>
      </c>
      <c r="E72" s="5" t="s">
        <v>0</v>
      </c>
      <c r="F72" s="68">
        <f>'introducere date'!H10/'introducere date'!H8*TDG_REZIDUALE!F70</f>
        <v>0.46200000000000047</v>
      </c>
      <c r="G72" s="14"/>
      <c r="H72" s="14"/>
    </row>
    <row r="73" spans="2:8" ht="10.5" customHeight="1" x14ac:dyDescent="0.2">
      <c r="B73" s="14"/>
      <c r="C73" s="18"/>
      <c r="D73" s="14"/>
      <c r="E73" s="14"/>
      <c r="F73" s="17"/>
      <c r="G73" s="14"/>
      <c r="H73" s="14"/>
    </row>
    <row r="74" spans="2:8" ht="30" customHeight="1" x14ac:dyDescent="0.2">
      <c r="B74" s="14"/>
      <c r="C74" s="18"/>
      <c r="D74" s="73" t="s">
        <v>162</v>
      </c>
      <c r="E74" s="14"/>
      <c r="F74" s="17"/>
      <c r="G74" s="14"/>
      <c r="H74" s="14"/>
    </row>
    <row r="75" spans="2:8" ht="10.5" customHeight="1" x14ac:dyDescent="0.2">
      <c r="B75" s="14"/>
      <c r="C75" s="18"/>
      <c r="D75" s="14"/>
      <c r="E75" s="14"/>
      <c r="F75" s="17"/>
      <c r="G75" s="14"/>
      <c r="H75" s="14"/>
    </row>
    <row r="76" spans="2:8" ht="27" customHeight="1" x14ac:dyDescent="0.2">
      <c r="B76" s="14"/>
      <c r="C76" s="215" t="s">
        <v>25</v>
      </c>
      <c r="D76" s="79" t="s">
        <v>26</v>
      </c>
      <c r="E76" s="5" t="s">
        <v>0</v>
      </c>
      <c r="F76" s="22">
        <f>'introducere date'!H91</f>
        <v>231</v>
      </c>
      <c r="G76" s="14"/>
      <c r="H76" s="14"/>
    </row>
    <row r="77" spans="2:8" ht="27" customHeight="1" x14ac:dyDescent="0.2">
      <c r="B77" s="14"/>
      <c r="C77" s="215"/>
      <c r="D77" s="78" t="s">
        <v>263</v>
      </c>
      <c r="E77" s="5" t="s">
        <v>0</v>
      </c>
      <c r="F77" s="22">
        <f>'introducere date'!H9/'introducere date'!H8*TDG_REZIDUALE!F76</f>
        <v>184.8</v>
      </c>
      <c r="G77" s="14"/>
      <c r="H77" s="14"/>
    </row>
    <row r="78" spans="2:8" ht="27" customHeight="1" x14ac:dyDescent="0.2">
      <c r="B78" s="14"/>
      <c r="C78" s="215"/>
      <c r="D78" s="78" t="s">
        <v>201</v>
      </c>
      <c r="E78" s="5" t="s">
        <v>0</v>
      </c>
      <c r="F78" s="22">
        <f>'introducere date'!H10/'introducere date'!H8*TDG_REZIDUALE!F76</f>
        <v>46.2</v>
      </c>
      <c r="G78" s="14"/>
      <c r="H78" s="14"/>
    </row>
    <row r="79" spans="2:8" ht="15" customHeight="1" x14ac:dyDescent="0.2">
      <c r="B79" s="14"/>
      <c r="C79" s="55"/>
      <c r="D79" s="65"/>
      <c r="E79" s="57"/>
      <c r="F79" s="66"/>
      <c r="G79" s="14"/>
      <c r="H79" s="14"/>
    </row>
    <row r="80" spans="2:8" ht="27" customHeight="1" x14ac:dyDescent="0.2">
      <c r="B80" s="14"/>
      <c r="C80" s="215" t="s">
        <v>96</v>
      </c>
      <c r="D80" s="79" t="s">
        <v>182</v>
      </c>
      <c r="E80" s="5" t="s">
        <v>0</v>
      </c>
      <c r="F80" s="68">
        <f>F19*F76</f>
        <v>13.86</v>
      </c>
      <c r="G80" s="14"/>
      <c r="H80" s="14"/>
    </row>
    <row r="81" spans="2:8" ht="27" customHeight="1" x14ac:dyDescent="0.2">
      <c r="B81" s="14"/>
      <c r="C81" s="215"/>
      <c r="D81" s="78" t="s">
        <v>263</v>
      </c>
      <c r="E81" s="5" t="s">
        <v>0</v>
      </c>
      <c r="F81" s="68">
        <f>'introducere date'!H9/'introducere date'!H8*TDG_REZIDUALE!F80</f>
        <v>11.088000000000001</v>
      </c>
      <c r="G81" s="14"/>
      <c r="H81" s="14"/>
    </row>
    <row r="82" spans="2:8" ht="27" customHeight="1" x14ac:dyDescent="0.2">
      <c r="B82" s="14"/>
      <c r="C82" s="215"/>
      <c r="D82" s="78" t="s">
        <v>201</v>
      </c>
      <c r="E82" s="5" t="s">
        <v>0</v>
      </c>
      <c r="F82" s="68">
        <f>'introducere date'!H10/'introducere date'!H8*TDG_REZIDUALE!F80</f>
        <v>2.7720000000000002</v>
      </c>
      <c r="G82" s="14"/>
      <c r="H82" s="14"/>
    </row>
    <row r="83" spans="2:8" ht="12" customHeight="1" x14ac:dyDescent="0.2">
      <c r="B83" s="14"/>
      <c r="C83" s="14"/>
      <c r="D83" s="14"/>
      <c r="E83" s="14"/>
      <c r="F83" s="14"/>
      <c r="G83" s="14"/>
      <c r="H83" s="14"/>
    </row>
    <row r="84" spans="2:8" ht="27" customHeight="1" x14ac:dyDescent="0.2">
      <c r="B84" s="14"/>
      <c r="C84" s="215" t="s">
        <v>97</v>
      </c>
      <c r="D84" s="3" t="s">
        <v>95</v>
      </c>
      <c r="E84" s="5" t="s">
        <v>0</v>
      </c>
      <c r="F84" s="68">
        <f>F20*F76</f>
        <v>9.240000000000002</v>
      </c>
      <c r="G84" s="14"/>
      <c r="H84" s="14"/>
    </row>
    <row r="85" spans="2:8" ht="27" customHeight="1" x14ac:dyDescent="0.2">
      <c r="B85" s="14"/>
      <c r="C85" s="215"/>
      <c r="D85" s="78" t="s">
        <v>263</v>
      </c>
      <c r="E85" s="5" t="s">
        <v>0</v>
      </c>
      <c r="F85" s="68">
        <f>'introducere date'!H9/'introducere date'!H8*TDG_REZIDUALE!F84</f>
        <v>7.3920000000000021</v>
      </c>
      <c r="G85" s="14"/>
      <c r="H85" s="14"/>
    </row>
    <row r="86" spans="2:8" ht="27" customHeight="1" x14ac:dyDescent="0.2">
      <c r="B86" s="14"/>
      <c r="C86" s="215"/>
      <c r="D86" s="78" t="s">
        <v>201</v>
      </c>
      <c r="E86" s="5" t="s">
        <v>0</v>
      </c>
      <c r="F86" s="68">
        <f>'introducere date'!H10/'introducere date'!H8*TDG_REZIDUALE!F84</f>
        <v>1.8480000000000005</v>
      </c>
      <c r="G86" s="14"/>
      <c r="H86" s="14"/>
    </row>
    <row r="87" spans="2:8" ht="7.9" customHeight="1" x14ac:dyDescent="0.2">
      <c r="B87" s="14"/>
      <c r="C87" s="55"/>
      <c r="D87" s="65"/>
      <c r="E87" s="57"/>
      <c r="F87" s="66"/>
      <c r="G87" s="14"/>
      <c r="H87" s="14"/>
    </row>
    <row r="88" spans="2:8" ht="10.5" customHeight="1" x14ac:dyDescent="0.2">
      <c r="B88" s="14"/>
      <c r="C88" s="18"/>
      <c r="D88" s="14"/>
      <c r="E88" s="14"/>
      <c r="F88" s="17"/>
      <c r="G88" s="14"/>
      <c r="H88" s="14"/>
    </row>
    <row r="89" spans="2:8" ht="7.9" customHeight="1" x14ac:dyDescent="0.2">
      <c r="B89" s="14"/>
      <c r="C89" s="55"/>
      <c r="D89" s="65"/>
      <c r="E89" s="57"/>
      <c r="F89" s="66"/>
      <c r="G89" s="14"/>
      <c r="H89" s="14"/>
    </row>
    <row r="90" spans="2:8" ht="30" customHeight="1" x14ac:dyDescent="0.2">
      <c r="B90" s="14"/>
      <c r="C90" s="55"/>
      <c r="D90" s="103" t="s">
        <v>190</v>
      </c>
      <c r="E90" s="57"/>
      <c r="F90" s="66"/>
      <c r="G90" s="14"/>
      <c r="H90" s="14"/>
    </row>
    <row r="91" spans="2:8" ht="7.9" customHeight="1" x14ac:dyDescent="0.2">
      <c r="B91" s="14"/>
      <c r="C91" s="55"/>
      <c r="D91" s="65"/>
      <c r="E91" s="57"/>
      <c r="F91" s="66"/>
      <c r="G91" s="14"/>
      <c r="H91" s="14"/>
    </row>
    <row r="92" spans="2:8" ht="27" customHeight="1" x14ac:dyDescent="0.2">
      <c r="B92" s="14"/>
      <c r="C92" s="215" t="s">
        <v>98</v>
      </c>
      <c r="D92" s="80" t="s">
        <v>155</v>
      </c>
      <c r="E92" s="5" t="s">
        <v>0</v>
      </c>
      <c r="F92" s="22">
        <f>'introducere date'!H106</f>
        <v>295.2</v>
      </c>
      <c r="G92" s="14"/>
      <c r="H92" s="14"/>
    </row>
    <row r="93" spans="2:8" ht="27" customHeight="1" x14ac:dyDescent="0.2">
      <c r="B93" s="14"/>
      <c r="C93" s="215"/>
      <c r="D93" s="78" t="s">
        <v>259</v>
      </c>
      <c r="E93" s="5" t="s">
        <v>0</v>
      </c>
      <c r="F93" s="22">
        <f>'introducere date'!H9/'introducere date'!H8*TDG_REZIDUALE!F92</f>
        <v>236.16</v>
      </c>
      <c r="G93" s="14"/>
      <c r="H93" s="14"/>
    </row>
    <row r="94" spans="2:8" ht="27" customHeight="1" x14ac:dyDescent="0.2">
      <c r="B94" s="14"/>
      <c r="C94" s="215"/>
      <c r="D94" s="78" t="s">
        <v>201</v>
      </c>
      <c r="E94" s="5" t="s">
        <v>0</v>
      </c>
      <c r="F94" s="22">
        <f>'introducere date'!H10/'introducere date'!H8*TDG_REZIDUALE!F92</f>
        <v>59.04</v>
      </c>
      <c r="G94" s="14"/>
      <c r="H94" s="14"/>
    </row>
    <row r="95" spans="2:8" ht="18" customHeight="1" x14ac:dyDescent="0.2">
      <c r="B95" s="14"/>
      <c r="C95" s="18"/>
      <c r="D95" s="14"/>
      <c r="E95" s="14"/>
      <c r="F95" s="17"/>
      <c r="G95" s="14"/>
      <c r="H95" s="14"/>
    </row>
    <row r="96" spans="2:8" x14ac:dyDescent="0.2">
      <c r="C96" s="2"/>
      <c r="D96" s="2"/>
      <c r="E96" s="2"/>
      <c r="F96" s="2"/>
      <c r="G96" s="2"/>
      <c r="H96" s="2"/>
    </row>
    <row r="97" spans="2:8" x14ac:dyDescent="0.2">
      <c r="C97" s="2"/>
      <c r="D97" s="2"/>
      <c r="E97" s="2"/>
      <c r="F97" s="2"/>
      <c r="G97" s="2"/>
      <c r="H97" s="2"/>
    </row>
    <row r="98" spans="2:8" ht="15" thickBot="1" x14ac:dyDescent="0.25">
      <c r="B98" s="14"/>
      <c r="C98" s="18"/>
      <c r="D98" s="14"/>
      <c r="E98" s="14"/>
      <c r="F98" s="14"/>
      <c r="G98" s="14"/>
      <c r="H98" s="14"/>
    </row>
    <row r="99" spans="2:8" ht="30" customHeight="1" thickBot="1" x14ac:dyDescent="0.25">
      <c r="B99" s="15"/>
      <c r="C99" s="16" t="s">
        <v>41</v>
      </c>
      <c r="D99" s="16" t="s">
        <v>18</v>
      </c>
      <c r="E99" s="16" t="s">
        <v>3</v>
      </c>
      <c r="F99" s="16" t="s">
        <v>4</v>
      </c>
      <c r="G99" s="14"/>
      <c r="H99" s="15"/>
    </row>
    <row r="100" spans="2:8" s="8" customFormat="1" ht="14.25" x14ac:dyDescent="0.2">
      <c r="B100" s="14"/>
      <c r="C100" s="18"/>
      <c r="D100" s="14"/>
      <c r="E100" s="14"/>
      <c r="F100" s="14"/>
      <c r="G100" s="14"/>
      <c r="H100" s="14"/>
    </row>
    <row r="101" spans="2:8" s="8" customFormat="1" ht="27" customHeight="1" x14ac:dyDescent="0.2">
      <c r="B101" s="14"/>
      <c r="C101" s="19" t="s">
        <v>6</v>
      </c>
      <c r="D101" s="54" t="s">
        <v>99</v>
      </c>
      <c r="E101" s="5" t="s">
        <v>2</v>
      </c>
      <c r="F101" s="22">
        <f>'introducere date'!H25</f>
        <v>350</v>
      </c>
      <c r="G101" s="14"/>
      <c r="H101" s="14"/>
    </row>
    <row r="102" spans="2:8" s="8" customFormat="1" ht="14.25" x14ac:dyDescent="0.2">
      <c r="B102" s="14"/>
      <c r="C102" s="18"/>
      <c r="D102" s="14"/>
      <c r="E102" s="14"/>
      <c r="F102" s="17"/>
      <c r="G102" s="14"/>
      <c r="H102" s="14"/>
    </row>
    <row r="103" spans="2:8" s="8" customFormat="1" ht="27" customHeight="1" x14ac:dyDescent="0.2">
      <c r="B103" s="14"/>
      <c r="C103" s="19" t="s">
        <v>15</v>
      </c>
      <c r="D103" s="3" t="s">
        <v>100</v>
      </c>
      <c r="E103" s="5" t="s">
        <v>2</v>
      </c>
      <c r="F103" s="22">
        <f>'introducere date'!H24</f>
        <v>450</v>
      </c>
      <c r="G103" s="14"/>
      <c r="H103" s="14"/>
    </row>
    <row r="104" spans="2:8" s="8" customFormat="1" ht="14.25" x14ac:dyDescent="0.2">
      <c r="B104" s="14"/>
      <c r="C104" s="18"/>
      <c r="D104" s="14"/>
      <c r="E104" s="14"/>
      <c r="F104" s="17"/>
      <c r="G104" s="14"/>
      <c r="H104" s="14"/>
    </row>
    <row r="105" spans="2:8" s="8" customFormat="1" ht="27" customHeight="1" x14ac:dyDescent="0.2">
      <c r="B105" s="14"/>
      <c r="C105" s="19" t="s">
        <v>101</v>
      </c>
      <c r="D105" s="3" t="s">
        <v>103</v>
      </c>
      <c r="E105" s="5" t="s">
        <v>2</v>
      </c>
      <c r="F105" s="22">
        <f>'introducere date'!H39</f>
        <v>100</v>
      </c>
      <c r="G105" s="14"/>
      <c r="H105" s="14"/>
    </row>
    <row r="106" spans="2:8" s="8" customFormat="1" ht="14.25" x14ac:dyDescent="0.2">
      <c r="B106" s="14"/>
      <c r="C106" s="18"/>
      <c r="D106" s="14"/>
      <c r="E106" s="14"/>
      <c r="F106" s="17"/>
      <c r="G106" s="14"/>
      <c r="H106" s="14"/>
    </row>
    <row r="107" spans="2:8" s="8" customFormat="1" ht="27" customHeight="1" x14ac:dyDescent="0.2">
      <c r="B107" s="14"/>
      <c r="C107" s="19" t="s">
        <v>102</v>
      </c>
      <c r="D107" s="3" t="s">
        <v>67</v>
      </c>
      <c r="E107" s="5" t="s">
        <v>2</v>
      </c>
      <c r="F107" s="22">
        <f>'introducere date'!H36</f>
        <v>100</v>
      </c>
      <c r="G107" s="14"/>
      <c r="H107" s="14"/>
    </row>
    <row r="108" spans="2:8" s="8" customFormat="1" ht="14.25" x14ac:dyDescent="0.2">
      <c r="B108" s="14"/>
      <c r="C108" s="18"/>
      <c r="D108" s="14"/>
      <c r="E108" s="14"/>
      <c r="F108" s="17"/>
      <c r="G108" s="14"/>
      <c r="H108" s="14"/>
    </row>
    <row r="109" spans="2:8" s="8" customFormat="1" ht="27" customHeight="1" x14ac:dyDescent="0.2">
      <c r="B109" s="14"/>
      <c r="C109" s="19" t="s">
        <v>8</v>
      </c>
      <c r="D109" s="3" t="s">
        <v>64</v>
      </c>
      <c r="E109" s="5" t="s">
        <v>2</v>
      </c>
      <c r="F109" s="29">
        <f>'introducere date'!H63</f>
        <v>350</v>
      </c>
      <c r="G109" s="14"/>
      <c r="H109" s="14"/>
    </row>
    <row r="110" spans="2:8" s="8" customFormat="1" ht="14.25" x14ac:dyDescent="0.2">
      <c r="B110" s="14"/>
      <c r="C110" s="18"/>
      <c r="D110" s="14"/>
      <c r="E110" s="14"/>
      <c r="F110" s="17"/>
      <c r="G110" s="14"/>
      <c r="H110" s="14"/>
    </row>
    <row r="111" spans="2:8" s="8" customFormat="1" ht="27" customHeight="1" x14ac:dyDescent="0.2">
      <c r="B111" s="14"/>
      <c r="C111" s="19" t="s">
        <v>17</v>
      </c>
      <c r="D111" s="3" t="s">
        <v>69</v>
      </c>
      <c r="E111" s="5" t="s">
        <v>2</v>
      </c>
      <c r="F111" s="22">
        <f>'introducere date'!H78</f>
        <v>250</v>
      </c>
      <c r="G111" s="14"/>
      <c r="H111" s="14"/>
    </row>
    <row r="112" spans="2:8" s="8" customFormat="1" ht="14.25" x14ac:dyDescent="0.2">
      <c r="B112" s="14"/>
      <c r="C112" s="18"/>
      <c r="D112" s="14"/>
      <c r="E112" s="14"/>
      <c r="F112" s="17"/>
      <c r="G112" s="14"/>
      <c r="H112" s="14"/>
    </row>
    <row r="113" spans="2:10" s="8" customFormat="1" ht="27" customHeight="1" x14ac:dyDescent="0.2">
      <c r="B113" s="14"/>
      <c r="C113" s="19" t="s">
        <v>27</v>
      </c>
      <c r="D113" s="3" t="s">
        <v>68</v>
      </c>
      <c r="E113" s="5" t="s">
        <v>2</v>
      </c>
      <c r="F113" s="22">
        <f>'introducere date'!H92</f>
        <v>125</v>
      </c>
      <c r="G113" s="14"/>
      <c r="H113" s="14"/>
    </row>
    <row r="114" spans="2:10" s="8" customFormat="1" ht="14.25" x14ac:dyDescent="0.2">
      <c r="B114" s="14"/>
      <c r="C114" s="18"/>
      <c r="D114" s="14"/>
      <c r="E114" s="14"/>
      <c r="F114" s="17"/>
      <c r="G114" s="14"/>
      <c r="H114" s="14"/>
    </row>
    <row r="115" spans="2:10" s="8" customFormat="1" ht="27" customHeight="1" x14ac:dyDescent="0.2">
      <c r="B115" s="14"/>
      <c r="C115" s="19" t="s">
        <v>9</v>
      </c>
      <c r="D115" s="3" t="s">
        <v>66</v>
      </c>
      <c r="E115" s="5" t="s">
        <v>2</v>
      </c>
      <c r="F115" s="22">
        <f>'introducere date'!H107</f>
        <v>225</v>
      </c>
      <c r="G115" s="14"/>
      <c r="H115" s="14"/>
    </row>
    <row r="116" spans="2:10" s="8" customFormat="1" ht="14.25" x14ac:dyDescent="0.2">
      <c r="B116" s="14"/>
      <c r="C116" s="18"/>
      <c r="D116" s="14"/>
      <c r="E116" s="14"/>
      <c r="F116" s="14"/>
      <c r="G116" s="14"/>
      <c r="H116" s="14"/>
    </row>
    <row r="117" spans="2:10" s="8" customFormat="1" ht="27" customHeight="1" x14ac:dyDescent="0.2">
      <c r="B117" s="14"/>
      <c r="C117" s="19" t="s">
        <v>19</v>
      </c>
      <c r="D117" s="3" t="s">
        <v>20</v>
      </c>
      <c r="E117" s="5" t="s">
        <v>2</v>
      </c>
      <c r="F117" s="22">
        <f>'introducere date'!H110</f>
        <v>160</v>
      </c>
      <c r="G117" s="14"/>
      <c r="H117" s="14"/>
    </row>
    <row r="118" spans="2:10" s="8" customFormat="1" ht="14.25" x14ac:dyDescent="0.2">
      <c r="B118" s="14"/>
      <c r="C118" s="18"/>
      <c r="D118" s="14"/>
      <c r="E118" s="14"/>
      <c r="F118" s="14"/>
      <c r="G118" s="14"/>
      <c r="H118" s="14"/>
    </row>
    <row r="119" spans="2:10" x14ac:dyDescent="0.2">
      <c r="J119" s="27"/>
    </row>
    <row r="121" spans="2:10" s="8" customFormat="1" ht="15" thickBot="1" x14ac:dyDescent="0.25">
      <c r="B121" s="14"/>
      <c r="C121" s="14"/>
      <c r="D121" s="14"/>
      <c r="E121" s="14"/>
      <c r="F121" s="14"/>
      <c r="G121" s="14"/>
      <c r="H121" s="14"/>
    </row>
    <row r="122" spans="2:10" s="1" customFormat="1" ht="41.25" customHeight="1" thickBot="1" x14ac:dyDescent="0.25">
      <c r="B122" s="14"/>
      <c r="C122" s="16" t="s">
        <v>41</v>
      </c>
      <c r="D122" s="16" t="s">
        <v>198</v>
      </c>
      <c r="E122" s="16" t="s">
        <v>3</v>
      </c>
      <c r="F122" s="16" t="s">
        <v>4</v>
      </c>
      <c r="G122" s="14"/>
      <c r="H122" s="14"/>
      <c r="I122" s="8"/>
      <c r="J122" s="8"/>
    </row>
    <row r="123" spans="2:10" ht="14.25" x14ac:dyDescent="0.2">
      <c r="B123" s="14"/>
      <c r="C123" s="14"/>
      <c r="D123" s="14"/>
      <c r="E123" s="14"/>
      <c r="F123" s="14"/>
      <c r="G123" s="14"/>
      <c r="H123" s="14"/>
    </row>
    <row r="124" spans="2:10" ht="45" customHeight="1" x14ac:dyDescent="0.2">
      <c r="B124" s="14"/>
      <c r="C124" s="211" t="s">
        <v>29</v>
      </c>
      <c r="D124" s="54" t="s">
        <v>166</v>
      </c>
      <c r="E124" s="10" t="s">
        <v>2</v>
      </c>
      <c r="F124" s="72">
        <f>IFERROR(ROUND(F101*F25/(F25+F29),2),0)</f>
        <v>304.49</v>
      </c>
      <c r="G124" s="14"/>
      <c r="H124" s="14"/>
    </row>
    <row r="125" spans="2:10" ht="13.5" customHeight="1" x14ac:dyDescent="0.2">
      <c r="B125" s="14"/>
      <c r="C125" s="212"/>
      <c r="D125" s="14"/>
      <c r="E125" s="14"/>
      <c r="F125" s="17"/>
      <c r="G125" s="14"/>
      <c r="H125" s="14"/>
    </row>
    <row r="126" spans="2:10" ht="45" customHeight="1" x14ac:dyDescent="0.2">
      <c r="B126" s="14"/>
      <c r="C126" s="212"/>
      <c r="D126" s="3" t="s">
        <v>167</v>
      </c>
      <c r="E126" s="10" t="s">
        <v>2</v>
      </c>
      <c r="F126" s="9">
        <f>IFERROR(ROUND(F103*F29/(F29+F25),2),0)</f>
        <v>58.52</v>
      </c>
      <c r="G126" s="14"/>
      <c r="H126" s="14"/>
    </row>
    <row r="127" spans="2:10" ht="13.5" customHeight="1" x14ac:dyDescent="0.2">
      <c r="B127" s="14"/>
      <c r="C127" s="212"/>
      <c r="D127" s="14"/>
      <c r="E127" s="14"/>
      <c r="F127" s="17"/>
      <c r="G127" s="14"/>
      <c r="H127" s="14"/>
    </row>
    <row r="128" spans="2:10" ht="45" customHeight="1" x14ac:dyDescent="0.2">
      <c r="B128" s="14"/>
      <c r="C128" s="212"/>
      <c r="D128" s="7" t="s">
        <v>163</v>
      </c>
      <c r="E128" s="10" t="s">
        <v>2</v>
      </c>
      <c r="F128" s="9">
        <f>IFERROR(ROUND(F105*F33/(F29+F25),2),0)</f>
        <v>91.03</v>
      </c>
      <c r="G128" s="14"/>
      <c r="H128" s="14"/>
    </row>
    <row r="129" spans="2:8" ht="9" customHeight="1" x14ac:dyDescent="0.2">
      <c r="B129" s="14"/>
      <c r="C129" s="212"/>
      <c r="D129" s="14"/>
      <c r="E129" s="14"/>
      <c r="F129" s="17"/>
      <c r="G129" s="14"/>
      <c r="H129" s="14"/>
    </row>
    <row r="130" spans="2:8" ht="45" customHeight="1" x14ac:dyDescent="0.2">
      <c r="B130" s="14"/>
      <c r="C130" s="212"/>
      <c r="D130" s="7" t="s">
        <v>104</v>
      </c>
      <c r="E130" s="10" t="s">
        <v>2</v>
      </c>
      <c r="F130" s="9">
        <f>IFERROR(ROUND(F107*F37/(F29+F25),2),0)</f>
        <v>13</v>
      </c>
      <c r="G130" s="14"/>
      <c r="H130" s="14"/>
    </row>
    <row r="131" spans="2:8" ht="9" customHeight="1" x14ac:dyDescent="0.2">
      <c r="B131" s="14"/>
      <c r="C131" s="212"/>
      <c r="D131" s="14"/>
      <c r="E131" s="14"/>
      <c r="F131" s="17"/>
      <c r="G131" s="14"/>
      <c r="H131" s="14"/>
    </row>
    <row r="132" spans="2:8" ht="45" customHeight="1" x14ac:dyDescent="0.2">
      <c r="B132" s="14"/>
      <c r="C132" s="212"/>
      <c r="D132" s="7" t="s">
        <v>105</v>
      </c>
      <c r="E132" s="10" t="s">
        <v>2</v>
      </c>
      <c r="F132" s="9">
        <f>IFERROR(ROUND(F109*(F43-'introducere date'!H53*'introducere date'!H47)/(F29+F25),2),0)</f>
        <v>96.03</v>
      </c>
      <c r="G132" s="14"/>
      <c r="H132" s="14"/>
    </row>
    <row r="133" spans="2:8" ht="10.5" customHeight="1" x14ac:dyDescent="0.2">
      <c r="B133" s="14"/>
      <c r="C133" s="212"/>
      <c r="D133" s="14"/>
      <c r="E133" s="14"/>
      <c r="F133" s="17"/>
      <c r="G133" s="14"/>
      <c r="H133" s="14"/>
    </row>
    <row r="134" spans="2:8" ht="45" customHeight="1" x14ac:dyDescent="0.2">
      <c r="B134" s="14"/>
      <c r="C134" s="212"/>
      <c r="D134" s="7" t="s">
        <v>106</v>
      </c>
      <c r="E134" s="10" t="s">
        <v>2</v>
      </c>
      <c r="F134" s="9">
        <f>IFERROR(ROUND(F111*F61/(F29+F25),2),0)</f>
        <v>75.099999999999994</v>
      </c>
      <c r="G134" s="14"/>
      <c r="H134" s="14"/>
    </row>
    <row r="135" spans="2:8" ht="10.5" customHeight="1" x14ac:dyDescent="0.2">
      <c r="B135" s="14"/>
      <c r="C135" s="212"/>
      <c r="D135" s="14"/>
      <c r="E135" s="14"/>
      <c r="F135" s="17"/>
      <c r="G135" s="14"/>
      <c r="H135" s="14"/>
    </row>
    <row r="136" spans="2:8" ht="45" customHeight="1" x14ac:dyDescent="0.2">
      <c r="B136" s="14"/>
      <c r="C136" s="212"/>
      <c r="D136" s="7" t="s">
        <v>164</v>
      </c>
      <c r="E136" s="10" t="s">
        <v>2</v>
      </c>
      <c r="F136" s="9">
        <f>IFERROR(ROUND(F113*F76/(F29+F25),2),0)</f>
        <v>37.549999999999997</v>
      </c>
      <c r="G136" s="14"/>
      <c r="H136" s="14"/>
    </row>
    <row r="137" spans="2:8" ht="10.5" customHeight="1" x14ac:dyDescent="0.2">
      <c r="B137" s="14"/>
      <c r="C137" s="212"/>
      <c r="D137" s="14"/>
      <c r="E137" s="14"/>
      <c r="F137" s="17"/>
      <c r="G137" s="14"/>
      <c r="H137" s="14"/>
    </row>
    <row r="138" spans="2:8" ht="55.15" customHeight="1" x14ac:dyDescent="0.2">
      <c r="B138" s="14"/>
      <c r="C138" s="212"/>
      <c r="D138" s="7" t="s">
        <v>128</v>
      </c>
      <c r="E138" s="10" t="s">
        <v>2</v>
      </c>
      <c r="F138" s="9">
        <f>IFERROR(ROUND(F115*(F92+F80+F65+(F47-'introducere date'!H53*'introducere date'!H47*'introducere date'!H69))/(F29+F25),2),0)</f>
        <v>136.63999999999999</v>
      </c>
      <c r="G138" s="14"/>
      <c r="H138" s="14"/>
    </row>
    <row r="139" spans="2:8" ht="14.25" x14ac:dyDescent="0.2">
      <c r="B139" s="14"/>
      <c r="C139" s="212"/>
      <c r="D139" s="14"/>
      <c r="E139" s="14"/>
      <c r="F139" s="17"/>
      <c r="G139" s="14"/>
      <c r="H139" s="14"/>
    </row>
    <row r="140" spans="2:8" ht="55.15" customHeight="1" x14ac:dyDescent="0.2">
      <c r="B140" s="14"/>
      <c r="C140" s="212"/>
      <c r="D140" s="7" t="s">
        <v>165</v>
      </c>
      <c r="E140" s="10" t="s">
        <v>2</v>
      </c>
      <c r="F140" s="72">
        <f>IFERROR(ROUND(F117*(F92+F80+F65+(F47-'introducere date'!H53*'introducere date'!H47*'introducere date'!H69)-F51)/(F29+F25),2),0)</f>
        <v>97.17</v>
      </c>
      <c r="G140" s="14"/>
      <c r="H140" s="14"/>
    </row>
    <row r="141" spans="2:8" ht="12" customHeight="1" x14ac:dyDescent="0.2">
      <c r="B141" s="14"/>
      <c r="C141" s="212"/>
      <c r="D141" s="14"/>
      <c r="E141" s="14"/>
      <c r="F141" s="14"/>
      <c r="G141" s="14"/>
      <c r="H141" s="14"/>
    </row>
    <row r="142" spans="2:8" ht="45" customHeight="1" x14ac:dyDescent="0.2">
      <c r="B142" s="14"/>
      <c r="C142" s="212"/>
      <c r="D142" s="7" t="s">
        <v>189</v>
      </c>
      <c r="E142" s="10" t="s">
        <v>2</v>
      </c>
      <c r="F142" s="72">
        <f>IFERROR(ROUND(F117*(F92+(F47-'introducere date'!H53*'introducere date'!H47*'introducere date'!H69)-F51)/(F25+F29),2),0)</f>
        <v>89.96</v>
      </c>
      <c r="G142" s="14"/>
      <c r="H142" s="14"/>
    </row>
    <row r="143" spans="2:8" ht="14.25" x14ac:dyDescent="0.2">
      <c r="B143" s="14"/>
      <c r="C143" s="212"/>
      <c r="D143" s="14"/>
      <c r="E143" s="14"/>
      <c r="F143" s="17"/>
      <c r="G143" s="14"/>
      <c r="H143" s="14"/>
    </row>
    <row r="144" spans="2:8" ht="33.75" customHeight="1" x14ac:dyDescent="0.2">
      <c r="B144" s="14"/>
      <c r="C144" s="212"/>
      <c r="D144" s="53" t="s">
        <v>28</v>
      </c>
      <c r="E144" s="51" t="s">
        <v>2</v>
      </c>
      <c r="F144" s="52">
        <f>F124+F126+F128+F130+F132+F134+F136+F138+F140</f>
        <v>909.52999999999986</v>
      </c>
      <c r="G144" s="14"/>
      <c r="H144" s="14"/>
    </row>
    <row r="145" spans="2:8" ht="18" customHeight="1" x14ac:dyDescent="0.2">
      <c r="B145" s="14"/>
      <c r="C145" s="14"/>
      <c r="D145" s="14"/>
      <c r="E145" s="14"/>
      <c r="F145" s="14"/>
      <c r="G145" s="14"/>
      <c r="H145" s="14"/>
    </row>
    <row r="148" spans="2:8" ht="15" thickBot="1" x14ac:dyDescent="0.25">
      <c r="B148" s="14"/>
      <c r="C148" s="14"/>
      <c r="D148" s="14"/>
      <c r="E148" s="14"/>
      <c r="F148" s="14"/>
      <c r="G148" s="14"/>
      <c r="H148" s="14"/>
    </row>
    <row r="149" spans="2:8" ht="40.5" customHeight="1" thickBot="1" x14ac:dyDescent="0.25">
      <c r="B149" s="14"/>
      <c r="C149" s="16" t="s">
        <v>41</v>
      </c>
      <c r="D149" s="16" t="s">
        <v>199</v>
      </c>
      <c r="E149" s="16" t="s">
        <v>3</v>
      </c>
      <c r="F149" s="16" t="s">
        <v>4</v>
      </c>
      <c r="G149" s="14"/>
      <c r="H149" s="14"/>
    </row>
    <row r="150" spans="2:8" ht="14.25" x14ac:dyDescent="0.2">
      <c r="B150" s="14"/>
      <c r="C150" s="14"/>
      <c r="D150" s="14"/>
      <c r="E150" s="14"/>
      <c r="F150" s="14"/>
      <c r="G150" s="14"/>
      <c r="H150" s="14"/>
    </row>
    <row r="151" spans="2:8" ht="27" customHeight="1" x14ac:dyDescent="0.2">
      <c r="B151" s="14"/>
      <c r="C151" s="211" t="s">
        <v>30</v>
      </c>
      <c r="D151" s="54" t="s">
        <v>283</v>
      </c>
      <c r="E151" s="10" t="s">
        <v>12</v>
      </c>
      <c r="F151" s="9">
        <f>F101*F26/('introducere date'!H7*12)</f>
        <v>1.0406666666666669</v>
      </c>
      <c r="G151" s="14"/>
      <c r="H151" s="14"/>
    </row>
    <row r="152" spans="2:8" ht="14.25" x14ac:dyDescent="0.2">
      <c r="B152" s="14"/>
      <c r="C152" s="212"/>
      <c r="D152" s="14"/>
      <c r="E152" s="14"/>
      <c r="F152" s="17"/>
      <c r="G152" s="14"/>
      <c r="H152" s="14"/>
    </row>
    <row r="153" spans="2:8" ht="27" customHeight="1" x14ac:dyDescent="0.2">
      <c r="B153" s="14"/>
      <c r="C153" s="212"/>
      <c r="D153" s="3" t="s">
        <v>284</v>
      </c>
      <c r="E153" s="10" t="s">
        <v>12</v>
      </c>
      <c r="F153" s="9">
        <f>F103*F30/('introducere date'!H7*12)</f>
        <v>0.2</v>
      </c>
      <c r="G153" s="14"/>
      <c r="H153" s="14"/>
    </row>
    <row r="154" spans="2:8" ht="14.25" x14ac:dyDescent="0.2">
      <c r="B154" s="14"/>
      <c r="C154" s="212"/>
      <c r="D154" s="14"/>
      <c r="E154" s="14"/>
      <c r="F154" s="17"/>
      <c r="G154" s="14"/>
      <c r="H154" s="14"/>
    </row>
    <row r="155" spans="2:8" ht="27" customHeight="1" x14ac:dyDescent="0.2">
      <c r="B155" s="14"/>
      <c r="C155" s="212"/>
      <c r="D155" s="7" t="s">
        <v>285</v>
      </c>
      <c r="E155" s="10" t="s">
        <v>12</v>
      </c>
      <c r="F155" s="9">
        <f>F105*F34/('introducere date'!H7*12)</f>
        <v>0.31111111111111112</v>
      </c>
      <c r="G155" s="14"/>
      <c r="H155" s="14"/>
    </row>
    <row r="156" spans="2:8" ht="14.25" x14ac:dyDescent="0.2">
      <c r="B156" s="14"/>
      <c r="C156" s="212"/>
      <c r="D156" s="14"/>
      <c r="E156" s="14"/>
      <c r="F156" s="17"/>
      <c r="G156" s="14"/>
      <c r="H156" s="14"/>
    </row>
    <row r="157" spans="2:8" ht="27" customHeight="1" x14ac:dyDescent="0.2">
      <c r="B157" s="14"/>
      <c r="C157" s="212"/>
      <c r="D157" s="7" t="s">
        <v>286</v>
      </c>
      <c r="E157" s="10" t="s">
        <v>12</v>
      </c>
      <c r="F157" s="9">
        <f>F107*F38/('introducere date'!H7*12)</f>
        <v>4.4444444444444446E-2</v>
      </c>
      <c r="G157" s="14"/>
      <c r="H157" s="14"/>
    </row>
    <row r="158" spans="2:8" ht="14.25" x14ac:dyDescent="0.2">
      <c r="B158" s="14"/>
      <c r="C158" s="212"/>
      <c r="D158" s="14"/>
      <c r="E158" s="14"/>
      <c r="F158" s="17"/>
      <c r="G158" s="14"/>
      <c r="H158" s="14"/>
    </row>
    <row r="159" spans="2:8" ht="27" customHeight="1" x14ac:dyDescent="0.2">
      <c r="B159" s="14"/>
      <c r="C159" s="212"/>
      <c r="D159" s="7" t="s">
        <v>287</v>
      </c>
      <c r="E159" s="10" t="s">
        <v>12</v>
      </c>
      <c r="F159" s="9">
        <f>F109*F44/('introducere date'!H7*12)</f>
        <v>0.35933333333333339</v>
      </c>
      <c r="G159" s="14"/>
      <c r="H159" s="14"/>
    </row>
    <row r="160" spans="2:8" ht="14.25" x14ac:dyDescent="0.2">
      <c r="B160" s="14"/>
      <c r="C160" s="212"/>
      <c r="D160" s="14"/>
      <c r="E160" s="14"/>
      <c r="F160" s="17"/>
      <c r="G160" s="14"/>
      <c r="H160" s="14"/>
    </row>
    <row r="161" spans="2:8" ht="27" customHeight="1" x14ac:dyDescent="0.2">
      <c r="B161" s="14"/>
      <c r="C161" s="212"/>
      <c r="D161" s="7" t="s">
        <v>288</v>
      </c>
      <c r="E161" s="10" t="s">
        <v>12</v>
      </c>
      <c r="F161" s="9">
        <f>F111*F62/('introducere date'!H7*12)</f>
        <v>0.25666666666666665</v>
      </c>
      <c r="G161" s="14"/>
      <c r="H161" s="14"/>
    </row>
    <row r="162" spans="2:8" ht="14.25" x14ac:dyDescent="0.2">
      <c r="B162" s="14"/>
      <c r="C162" s="212"/>
      <c r="D162" s="14"/>
      <c r="E162" s="14"/>
      <c r="F162" s="17"/>
      <c r="G162" s="14"/>
      <c r="H162" s="14"/>
    </row>
    <row r="163" spans="2:8" ht="31.9" customHeight="1" x14ac:dyDescent="0.2">
      <c r="B163" s="14"/>
      <c r="C163" s="212"/>
      <c r="D163" s="7" t="s">
        <v>289</v>
      </c>
      <c r="E163" s="10" t="s">
        <v>12</v>
      </c>
      <c r="F163" s="9">
        <f>F113*F77/('introducere date'!H7*12)</f>
        <v>0.12833333333333333</v>
      </c>
      <c r="G163" s="14"/>
      <c r="H163" s="14"/>
    </row>
    <row r="164" spans="2:8" ht="14.25" x14ac:dyDescent="0.2">
      <c r="B164" s="14"/>
      <c r="C164" s="212"/>
      <c r="D164" s="14"/>
      <c r="E164" s="14"/>
      <c r="F164" s="17"/>
      <c r="G164" s="14"/>
      <c r="H164" s="14"/>
    </row>
    <row r="165" spans="2:8" ht="27" customHeight="1" x14ac:dyDescent="0.2">
      <c r="B165" s="14"/>
      <c r="C165" s="212"/>
      <c r="D165" s="7" t="s">
        <v>290</v>
      </c>
      <c r="E165" s="10" t="s">
        <v>12</v>
      </c>
      <c r="F165" s="9">
        <f>F115*(F93+F81+F66+F48)/('introducere date'!H7*12)</f>
        <v>0.48</v>
      </c>
      <c r="G165" s="14"/>
      <c r="H165" s="14"/>
    </row>
    <row r="166" spans="2:8" ht="14.25" x14ac:dyDescent="0.2">
      <c r="B166" s="14"/>
      <c r="C166" s="212"/>
      <c r="D166" s="14"/>
      <c r="E166" s="14"/>
      <c r="F166" s="17"/>
      <c r="G166" s="14"/>
      <c r="H166" s="14"/>
    </row>
    <row r="167" spans="2:8" ht="45" customHeight="1" x14ac:dyDescent="0.2">
      <c r="B167" s="14"/>
      <c r="C167" s="212"/>
      <c r="D167" s="7" t="s">
        <v>291</v>
      </c>
      <c r="E167" s="10" t="s">
        <v>12</v>
      </c>
      <c r="F167" s="72">
        <f>F117*F93/('introducere date'!H7*12)</f>
        <v>0.20992</v>
      </c>
      <c r="G167" s="14"/>
      <c r="H167" s="14"/>
    </row>
    <row r="168" spans="2:8" ht="14.25" x14ac:dyDescent="0.2">
      <c r="B168" s="14"/>
      <c r="C168" s="212"/>
      <c r="D168" s="14"/>
      <c r="E168" s="14"/>
      <c r="F168" s="17"/>
      <c r="G168" s="14"/>
      <c r="H168" s="14"/>
    </row>
    <row r="169" spans="2:8" ht="45" customHeight="1" x14ac:dyDescent="0.2">
      <c r="B169" s="14"/>
      <c r="C169" s="212"/>
      <c r="D169" s="7" t="s">
        <v>292</v>
      </c>
      <c r="E169" s="10" t="s">
        <v>12</v>
      </c>
      <c r="F169" s="72">
        <f>F117*F66/('introducere date'!H7*12)</f>
        <v>1.4784000000000002E-2</v>
      </c>
      <c r="G169" s="14"/>
      <c r="H169" s="14"/>
    </row>
    <row r="170" spans="2:8" ht="14.25" x14ac:dyDescent="0.2">
      <c r="B170" s="14"/>
      <c r="C170" s="212"/>
      <c r="D170" s="14"/>
      <c r="E170" s="14"/>
      <c r="F170" s="17"/>
      <c r="G170" s="14"/>
      <c r="H170" s="14"/>
    </row>
    <row r="171" spans="2:8" ht="45" customHeight="1" x14ac:dyDescent="0.2">
      <c r="B171" s="14"/>
      <c r="C171" s="212"/>
      <c r="D171" s="7" t="s">
        <v>293</v>
      </c>
      <c r="E171" s="10" t="s">
        <v>12</v>
      </c>
      <c r="F171" s="72">
        <f>F117*F81/('introducere date'!H7*12)</f>
        <v>9.8560000000000002E-3</v>
      </c>
      <c r="G171" s="14"/>
      <c r="H171" s="14"/>
    </row>
    <row r="172" spans="2:8" ht="14.25" x14ac:dyDescent="0.2">
      <c r="B172" s="14"/>
      <c r="C172" s="212"/>
      <c r="D172" s="14"/>
      <c r="E172" s="14"/>
      <c r="F172" s="17"/>
      <c r="G172" s="14"/>
      <c r="H172" s="14"/>
    </row>
    <row r="173" spans="2:8" ht="45" customHeight="1" x14ac:dyDescent="0.2">
      <c r="B173" s="14"/>
      <c r="C173" s="212"/>
      <c r="D173" s="7" t="s">
        <v>294</v>
      </c>
      <c r="E173" s="10" t="s">
        <v>12</v>
      </c>
      <c r="F173" s="72">
        <f>F117*(F47-'introducere date'!H53*'introducere date'!H47*'introducere date'!H69)*'introducere date'!H9/'introducere date'!H8/('introducere date'!H7*12)</f>
        <v>9.7528888888888887E-2</v>
      </c>
      <c r="G173" s="14"/>
      <c r="H173" s="14"/>
    </row>
    <row r="174" spans="2:8" ht="14.25" x14ac:dyDescent="0.2">
      <c r="B174" s="14"/>
      <c r="C174" s="212"/>
      <c r="D174" s="14"/>
      <c r="E174" s="14"/>
      <c r="F174" s="17"/>
      <c r="G174" s="14"/>
      <c r="H174" s="14"/>
    </row>
    <row r="175" spans="2:8" ht="45" customHeight="1" x14ac:dyDescent="0.2">
      <c r="B175" s="14"/>
      <c r="C175" s="212"/>
      <c r="D175" s="7" t="s">
        <v>295</v>
      </c>
      <c r="E175" s="10" t="s">
        <v>12</v>
      </c>
      <c r="F175" s="9">
        <f>IFERROR(ROUND($F$173+$F$171+$F$169+$F$167,2),0)</f>
        <v>0.33</v>
      </c>
      <c r="G175" s="14"/>
      <c r="H175" s="14"/>
    </row>
    <row r="176" spans="2:8" ht="14.25" x14ac:dyDescent="0.2">
      <c r="B176" s="14"/>
      <c r="C176" s="212"/>
      <c r="D176" s="14"/>
      <c r="E176" s="14"/>
      <c r="F176" s="17"/>
      <c r="G176" s="14"/>
      <c r="H176" s="14"/>
    </row>
    <row r="177" spans="2:9" ht="30.75" customHeight="1" x14ac:dyDescent="0.2">
      <c r="B177" s="14"/>
      <c r="C177" s="213"/>
      <c r="D177" s="53" t="s">
        <v>296</v>
      </c>
      <c r="E177" s="51" t="s">
        <v>12</v>
      </c>
      <c r="F177" s="52">
        <f>F151+F153+F155+F157+F159+F161+F163+F165+F175</f>
        <v>3.150555555555556</v>
      </c>
      <c r="G177" s="14"/>
      <c r="H177" s="14"/>
    </row>
    <row r="178" spans="2:9" ht="14.25" x14ac:dyDescent="0.2">
      <c r="B178" s="14"/>
      <c r="C178" s="14"/>
      <c r="D178" s="14"/>
      <c r="E178" s="14"/>
      <c r="F178" s="14"/>
      <c r="G178" s="14"/>
      <c r="H178" s="14"/>
    </row>
    <row r="179" spans="2:9" ht="14.25" x14ac:dyDescent="0.2">
      <c r="B179" s="14"/>
      <c r="C179" s="14"/>
      <c r="D179" s="14"/>
      <c r="E179" s="14"/>
      <c r="F179" s="14"/>
      <c r="G179" s="14"/>
      <c r="H179" s="14"/>
    </row>
    <row r="180" spans="2:9" ht="17.45" customHeight="1" x14ac:dyDescent="0.2">
      <c r="C180" s="2"/>
      <c r="D180" s="2"/>
      <c r="E180" s="2"/>
      <c r="F180" s="2"/>
      <c r="G180" s="2"/>
      <c r="H180" s="2"/>
      <c r="I180" s="2"/>
    </row>
    <row r="181" spans="2:9" ht="7.9" customHeight="1" x14ac:dyDescent="0.2"/>
    <row r="182" spans="2:9" ht="21" customHeight="1" thickBot="1" x14ac:dyDescent="0.25">
      <c r="B182" s="14"/>
      <c r="C182" s="14"/>
      <c r="D182" s="14"/>
      <c r="E182" s="14"/>
      <c r="F182" s="14"/>
      <c r="G182" s="14"/>
      <c r="H182" s="14"/>
    </row>
    <row r="183" spans="2:9" ht="32.25" thickBot="1" x14ac:dyDescent="0.25">
      <c r="B183" s="14"/>
      <c r="C183" s="16" t="s">
        <v>41</v>
      </c>
      <c r="D183" s="16" t="s">
        <v>200</v>
      </c>
      <c r="E183" s="16" t="s">
        <v>3</v>
      </c>
      <c r="F183" s="16" t="s">
        <v>4</v>
      </c>
      <c r="G183" s="14"/>
      <c r="H183" s="14"/>
    </row>
    <row r="184" spans="2:9" ht="14.25" x14ac:dyDescent="0.2">
      <c r="B184" s="14"/>
      <c r="C184" s="14"/>
      <c r="D184" s="14"/>
      <c r="E184" s="14"/>
      <c r="F184" s="14"/>
      <c r="G184" s="14"/>
      <c r="H184" s="14"/>
    </row>
    <row r="185" spans="2:9" ht="27" customHeight="1" x14ac:dyDescent="0.2">
      <c r="B185" s="14"/>
      <c r="C185" s="211" t="s">
        <v>31</v>
      </c>
      <c r="D185" s="54" t="s">
        <v>112</v>
      </c>
      <c r="E185" s="10" t="s">
        <v>23</v>
      </c>
      <c r="F185" s="9">
        <f>F124*'introducere date'!H20</f>
        <v>106.5715</v>
      </c>
      <c r="G185" s="14"/>
      <c r="H185" s="14"/>
    </row>
    <row r="186" spans="2:9" ht="14.25" x14ac:dyDescent="0.2">
      <c r="B186" s="14"/>
      <c r="C186" s="212"/>
      <c r="D186" s="14"/>
      <c r="E186" s="14"/>
      <c r="F186" s="17"/>
      <c r="G186" s="14"/>
      <c r="H186" s="14"/>
    </row>
    <row r="187" spans="2:9" ht="27" customHeight="1" x14ac:dyDescent="0.2">
      <c r="B187" s="14"/>
      <c r="C187" s="212"/>
      <c r="D187" s="3" t="s">
        <v>113</v>
      </c>
      <c r="E187" s="10" t="s">
        <v>23</v>
      </c>
      <c r="F187" s="9">
        <f>F126*'introducere date'!H21</f>
        <v>20.481999999999999</v>
      </c>
      <c r="G187" s="14"/>
      <c r="H187" s="14"/>
    </row>
    <row r="188" spans="2:9" ht="14.25" x14ac:dyDescent="0.2">
      <c r="B188" s="14"/>
      <c r="C188" s="212"/>
      <c r="D188" s="14"/>
      <c r="E188" s="14"/>
      <c r="F188" s="17"/>
      <c r="G188" s="14"/>
      <c r="H188" s="14"/>
    </row>
    <row r="189" spans="2:9" ht="27" customHeight="1" x14ac:dyDescent="0.2">
      <c r="B189" s="14"/>
      <c r="C189" s="212"/>
      <c r="D189" s="7" t="s">
        <v>171</v>
      </c>
      <c r="E189" s="10" t="s">
        <v>23</v>
      </c>
      <c r="F189" s="9">
        <f>F128*'introducere date'!H20</f>
        <v>31.860499999999998</v>
      </c>
      <c r="G189" s="14"/>
      <c r="H189" s="14"/>
    </row>
    <row r="190" spans="2:9" ht="14.25" x14ac:dyDescent="0.2">
      <c r="B190" s="14"/>
      <c r="C190" s="212"/>
      <c r="D190" s="14"/>
      <c r="E190" s="14"/>
      <c r="F190" s="17"/>
      <c r="G190" s="14"/>
      <c r="H190" s="14"/>
    </row>
    <row r="191" spans="2:9" ht="27" customHeight="1" x14ac:dyDescent="0.2">
      <c r="B191" s="14"/>
      <c r="C191" s="212"/>
      <c r="D191" s="7" t="s">
        <v>170</v>
      </c>
      <c r="E191" s="10" t="s">
        <v>23</v>
      </c>
      <c r="F191" s="9">
        <f>F130*'introducere date'!H21</f>
        <v>4.55</v>
      </c>
      <c r="G191" s="14"/>
      <c r="H191" s="14"/>
    </row>
    <row r="192" spans="2:9" ht="14.25" x14ac:dyDescent="0.2">
      <c r="B192" s="14"/>
      <c r="C192" s="212"/>
      <c r="D192" s="14"/>
      <c r="E192" s="14"/>
      <c r="F192" s="17"/>
      <c r="G192" s="14"/>
      <c r="H192" s="14"/>
    </row>
    <row r="193" spans="2:8" ht="27" customHeight="1" x14ac:dyDescent="0.2">
      <c r="B193" s="14"/>
      <c r="C193" s="212"/>
      <c r="D193" s="7" t="s">
        <v>169</v>
      </c>
      <c r="E193" s="10" t="s">
        <v>23</v>
      </c>
      <c r="F193" s="9">
        <f>F159*'introducere date'!H20</f>
        <v>0.12576666666666669</v>
      </c>
      <c r="G193" s="14"/>
      <c r="H193" s="14"/>
    </row>
    <row r="194" spans="2:8" ht="14.25" x14ac:dyDescent="0.2">
      <c r="B194" s="14"/>
      <c r="C194" s="212"/>
      <c r="D194" s="14"/>
      <c r="E194" s="14"/>
      <c r="F194" s="17"/>
      <c r="G194" s="14"/>
      <c r="H194" s="14"/>
    </row>
    <row r="195" spans="2:8" ht="27" customHeight="1" x14ac:dyDescent="0.2">
      <c r="B195" s="14"/>
      <c r="C195" s="212"/>
      <c r="D195" s="7" t="s">
        <v>114</v>
      </c>
      <c r="E195" s="10" t="s">
        <v>23</v>
      </c>
      <c r="F195" s="9">
        <f>F161*'introducere date'!H21</f>
        <v>8.9833333333333321E-2</v>
      </c>
      <c r="G195" s="14"/>
      <c r="H195" s="14"/>
    </row>
    <row r="196" spans="2:8" ht="14.25" x14ac:dyDescent="0.2">
      <c r="B196" s="14"/>
      <c r="C196" s="212"/>
      <c r="D196" s="14"/>
      <c r="E196" s="14"/>
      <c r="F196" s="17"/>
      <c r="G196" s="14"/>
      <c r="H196" s="14"/>
    </row>
    <row r="197" spans="2:8" ht="27" customHeight="1" x14ac:dyDescent="0.2">
      <c r="B197" s="14"/>
      <c r="C197" s="212"/>
      <c r="D197" s="7" t="s">
        <v>168</v>
      </c>
      <c r="E197" s="10" t="s">
        <v>23</v>
      </c>
      <c r="F197" s="9">
        <f>F161*'introducere date'!H21</f>
        <v>8.9833333333333321E-2</v>
      </c>
      <c r="G197" s="14"/>
      <c r="H197" s="14"/>
    </row>
    <row r="198" spans="2:8" ht="14.25" x14ac:dyDescent="0.2">
      <c r="B198" s="14"/>
      <c r="C198" s="212"/>
      <c r="D198" s="14"/>
      <c r="E198" s="14"/>
      <c r="F198" s="17"/>
      <c r="G198" s="14"/>
      <c r="H198" s="14"/>
    </row>
    <row r="199" spans="2:8" ht="27" customHeight="1" x14ac:dyDescent="0.2">
      <c r="B199" s="14"/>
      <c r="C199" s="212"/>
      <c r="D199" s="7" t="s">
        <v>115</v>
      </c>
      <c r="E199" s="10" t="s">
        <v>23</v>
      </c>
      <c r="F199" s="9">
        <f>F165*'introducere date'!H20</f>
        <v>0.16799999999999998</v>
      </c>
      <c r="G199" s="14"/>
      <c r="H199" s="14"/>
    </row>
    <row r="200" spans="2:8" ht="14.25" x14ac:dyDescent="0.2">
      <c r="B200" s="14"/>
      <c r="C200" s="212"/>
      <c r="D200" s="14"/>
      <c r="E200" s="14"/>
      <c r="F200" s="17"/>
      <c r="G200" s="14"/>
      <c r="H200" s="14"/>
    </row>
    <row r="201" spans="2:8" ht="27" customHeight="1" x14ac:dyDescent="0.2">
      <c r="B201" s="14"/>
      <c r="C201" s="212"/>
      <c r="D201" s="7" t="s">
        <v>116</v>
      </c>
      <c r="E201" s="10" t="s">
        <v>23</v>
      </c>
      <c r="F201" s="72">
        <f>F117*F94/(F27+F31)*'introducere date'!H20</f>
        <v>21.497009102730814</v>
      </c>
      <c r="G201" s="14"/>
      <c r="H201" s="14"/>
    </row>
    <row r="202" spans="2:8" ht="14.25" x14ac:dyDescent="0.2">
      <c r="B202" s="14"/>
      <c r="C202" s="212"/>
      <c r="D202" s="69"/>
      <c r="E202" s="70"/>
      <c r="F202" s="71"/>
      <c r="G202" s="14"/>
      <c r="H202" s="14"/>
    </row>
    <row r="203" spans="2:8" ht="27" customHeight="1" x14ac:dyDescent="0.2">
      <c r="B203" s="14"/>
      <c r="C203" s="212"/>
      <c r="D203" s="7" t="s">
        <v>117</v>
      </c>
      <c r="E203" s="10" t="s">
        <v>23</v>
      </c>
      <c r="F203" s="72">
        <f>F117*F67/(F27+F31)*'introducere date'!H21</f>
        <v>1.5139661898569572</v>
      </c>
      <c r="G203" s="14"/>
      <c r="H203" s="14"/>
    </row>
    <row r="204" spans="2:8" ht="14.25" x14ac:dyDescent="0.2">
      <c r="B204" s="14"/>
      <c r="C204" s="212"/>
      <c r="D204" s="69"/>
      <c r="E204" s="70"/>
      <c r="F204" s="71"/>
      <c r="G204" s="14"/>
      <c r="H204" s="14"/>
    </row>
    <row r="205" spans="2:8" ht="27" customHeight="1" x14ac:dyDescent="0.2">
      <c r="B205" s="14"/>
      <c r="C205" s="212"/>
      <c r="D205" s="7" t="s">
        <v>118</v>
      </c>
      <c r="E205" s="10" t="s">
        <v>23</v>
      </c>
      <c r="F205" s="72">
        <f>F117*F82/(F27+F31)*'introducere date'!H21</f>
        <v>1.0093107932379715</v>
      </c>
      <c r="G205" s="14"/>
      <c r="H205" s="14"/>
    </row>
    <row r="206" spans="2:8" ht="14.25" x14ac:dyDescent="0.2">
      <c r="B206" s="14"/>
      <c r="C206" s="212"/>
      <c r="D206" s="14"/>
      <c r="E206" s="14"/>
      <c r="F206" s="17"/>
      <c r="G206" s="14"/>
      <c r="H206" s="14"/>
    </row>
    <row r="207" spans="2:8" ht="46.5" customHeight="1" x14ac:dyDescent="0.2">
      <c r="B207" s="14"/>
      <c r="C207" s="212"/>
      <c r="D207" s="7" t="s">
        <v>119</v>
      </c>
      <c r="E207" s="10" t="s">
        <v>23</v>
      </c>
      <c r="F207" s="72">
        <f>F117*F49/(F27+F31)*'introducere date'!H20</f>
        <v>10.934200260078022</v>
      </c>
      <c r="G207" s="14"/>
      <c r="H207" s="14"/>
    </row>
    <row r="208" spans="2:8" ht="14.25" x14ac:dyDescent="0.2">
      <c r="B208" s="14"/>
      <c r="C208" s="212"/>
      <c r="D208" s="14"/>
      <c r="E208" s="14"/>
      <c r="F208" s="17"/>
      <c r="G208" s="14"/>
      <c r="H208" s="14"/>
    </row>
    <row r="209" spans="2:10" ht="27" customHeight="1" x14ac:dyDescent="0.2">
      <c r="B209" s="14"/>
      <c r="C209" s="212"/>
      <c r="D209" s="7" t="s">
        <v>120</v>
      </c>
      <c r="E209" s="10" t="s">
        <v>23</v>
      </c>
      <c r="F209" s="72">
        <f>F207+F205+F203+F201</f>
        <v>34.954486345903767</v>
      </c>
      <c r="G209" s="14"/>
      <c r="H209" s="14"/>
      <c r="J209" s="81"/>
    </row>
    <row r="210" spans="2:10" ht="14.25" x14ac:dyDescent="0.2">
      <c r="B210" s="14"/>
      <c r="C210" s="212"/>
      <c r="D210" s="14"/>
      <c r="E210" s="14"/>
      <c r="F210" s="17"/>
      <c r="G210" s="14"/>
      <c r="H210" s="14"/>
    </row>
    <row r="211" spans="2:10" ht="29.25" customHeight="1" x14ac:dyDescent="0.2">
      <c r="B211" s="14"/>
      <c r="C211" s="213"/>
      <c r="D211" s="53" t="s">
        <v>28</v>
      </c>
      <c r="E211" s="51" t="s">
        <v>23</v>
      </c>
      <c r="F211" s="52">
        <f>F185+F187+F189+F191+F193+F195+F197+F199+F209</f>
        <v>198.89191967923711</v>
      </c>
      <c r="G211" s="14"/>
      <c r="H211" s="14"/>
    </row>
    <row r="212" spans="2:10" ht="21.6" customHeight="1" x14ac:dyDescent="0.2">
      <c r="B212" s="14"/>
      <c r="C212" s="14"/>
      <c r="D212" s="14"/>
      <c r="E212" s="14"/>
      <c r="F212" s="14"/>
      <c r="G212" s="14"/>
      <c r="H212" s="14"/>
    </row>
    <row r="215" spans="2:10" x14ac:dyDescent="0.2">
      <c r="F215" s="23"/>
      <c r="G215" s="23"/>
    </row>
    <row r="216" spans="2:10" x14ac:dyDescent="0.2">
      <c r="E216" s="21"/>
      <c r="F216" s="23"/>
      <c r="G216" s="23"/>
    </row>
  </sheetData>
  <sheetProtection algorithmName="SHA-512" hashValue="Fk2+qtmplVSXz17pd9BmOs6lgG6ESUF0HYZ6NGYHpuZs2cKwRn3VUN+v13y25GIJhRhAJhUQAq5FUvLJrFDILA==" saltValue="9OYGY0qnT3WUkLheF2Jtwg==" spinCount="100000" sheet="1" objects="1" scenarios="1"/>
  <mergeCells count="24">
    <mergeCell ref="C70:C72"/>
    <mergeCell ref="C84:C86"/>
    <mergeCell ref="B3:H3"/>
    <mergeCell ref="C10:C12"/>
    <mergeCell ref="C15:C16"/>
    <mergeCell ref="C19:C20"/>
    <mergeCell ref="C47:C49"/>
    <mergeCell ref="C43:C45"/>
    <mergeCell ref="C124:C144"/>
    <mergeCell ref="C185:C211"/>
    <mergeCell ref="C6:D6"/>
    <mergeCell ref="C23:D23"/>
    <mergeCell ref="C25:C27"/>
    <mergeCell ref="C29:C31"/>
    <mergeCell ref="C33:C35"/>
    <mergeCell ref="C37:C39"/>
    <mergeCell ref="C92:C94"/>
    <mergeCell ref="C151:C177"/>
    <mergeCell ref="C51:C53"/>
    <mergeCell ref="C61:C63"/>
    <mergeCell ref="C65:C67"/>
    <mergeCell ref="C76:C78"/>
    <mergeCell ref="C80:C82"/>
    <mergeCell ref="C55:C57"/>
  </mergeCells>
  <dataValidations disablePrompts="1" count="3">
    <dataValidation type="decimal" operator="lessThanOrEqual" allowBlank="1" showInputMessage="1" showErrorMessage="1" error="ATENȚIE !_x000a_Valoarea maxima este data de Ip tratare biologică TMB_x000a_" sqref="F10:F11" xr:uid="{844013F0-33CB-4EC1-91F7-45A4566458C3}">
      <formula1>#REF!</formula1>
    </dataValidation>
    <dataValidation type="decimal" operator="lessThanOrEqual" allowBlank="1" showInputMessage="1" showErrorMessage="1" error="ATENȚIE !_x000a_Valoarea maxima este data de Ip tratare biologică TMB_x000a_" sqref="F12" xr:uid="{0D513F61-E1F3-470D-975C-51DC0A08F633}">
      <formula1>F10</formula1>
    </dataValidation>
    <dataValidation type="decimal" operator="lessThanOrEqual" allowBlank="1" showInputMessage="1" showErrorMessage="1" errorTitle="ATENTIE !" error="Cantitatea de deseuri CLO nu poate fi mai mare decât cantitatea de deșeuri stabilizate biologic transportată la depozit_x000a__x000a_" sqref="F51:F53 F56:F57" xr:uid="{6B87946D-0140-4F9C-8D68-8215A97C099A}">
      <formula1>F47</formula1>
    </dataValidation>
  </dataValidations>
  <pageMargins left="0.7" right="0.7" top="0.75" bottom="0.75" header="0.3" footer="0.3"/>
  <pageSetup paperSize="9" scale="47" orientation="portrait" r:id="rId1"/>
  <rowBreaks count="1" manualBreakCount="1">
    <brk id="120"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0533-3D37-46BF-B73F-3C437EBD2275}">
  <dimension ref="B1:J127"/>
  <sheetViews>
    <sheetView zoomScale="98" zoomScaleNormal="98" zoomScaleSheetLayoutView="90" workbookViewId="0">
      <selection activeCell="G81" sqref="G81"/>
    </sheetView>
  </sheetViews>
  <sheetFormatPr defaultColWidth="9.140625" defaultRowHeight="14.25" x14ac:dyDescent="0.2"/>
  <cols>
    <col min="1" max="1" width="4.42578125" style="1" customWidth="1"/>
    <col min="2" max="2" width="5" style="1" customWidth="1"/>
    <col min="3" max="3" width="88.28515625" style="6" customWidth="1"/>
    <col min="4" max="4" width="5.140625" style="1" customWidth="1"/>
    <col min="5" max="5" width="15" style="41" customWidth="1"/>
    <col min="6" max="6" width="5.140625" style="1" customWidth="1"/>
    <col min="7" max="7" width="19.85546875" style="6" customWidth="1"/>
    <col min="8" max="8" width="5.42578125" style="1" customWidth="1"/>
    <col min="9" max="9" width="10.28515625" style="36" bestFit="1" customWidth="1"/>
    <col min="10" max="10" width="10.28515625" style="36" customWidth="1"/>
    <col min="11" max="16384" width="9.140625" style="1"/>
  </cols>
  <sheetData>
    <row r="1" spans="2:10" ht="18.75" thickBot="1" x14ac:dyDescent="0.3">
      <c r="B1" s="39"/>
      <c r="C1" s="40"/>
    </row>
    <row r="2" spans="2:10" ht="33.6" customHeight="1" thickBot="1" x14ac:dyDescent="0.25">
      <c r="B2" s="209" t="s">
        <v>174</v>
      </c>
      <c r="C2" s="210"/>
      <c r="D2" s="210"/>
      <c r="E2" s="210"/>
      <c r="F2" s="210"/>
      <c r="G2" s="210"/>
      <c r="H2" s="219"/>
    </row>
    <row r="5" spans="2:10" ht="15" thickBot="1" x14ac:dyDescent="0.25"/>
    <row r="6" spans="2:10" ht="15" thickBot="1" x14ac:dyDescent="0.25">
      <c r="B6" s="161"/>
      <c r="C6" s="162"/>
      <c r="D6" s="163"/>
      <c r="E6" s="163"/>
      <c r="F6" s="163"/>
      <c r="G6" s="162"/>
      <c r="H6" s="164"/>
      <c r="I6" s="120"/>
      <c r="J6" s="120"/>
    </row>
    <row r="7" spans="2:10" ht="30" customHeight="1" thickBot="1" x14ac:dyDescent="0.25">
      <c r="B7" s="165"/>
      <c r="C7" s="155" t="s">
        <v>41</v>
      </c>
      <c r="D7" s="119"/>
      <c r="E7" s="119"/>
      <c r="F7" s="119"/>
      <c r="G7" s="166"/>
      <c r="H7" s="167"/>
      <c r="I7" s="120"/>
      <c r="J7" s="120"/>
    </row>
    <row r="8" spans="2:10" x14ac:dyDescent="0.2">
      <c r="B8" s="165"/>
      <c r="C8" s="166"/>
      <c r="D8" s="119"/>
      <c r="E8" s="119"/>
      <c r="F8" s="119"/>
      <c r="G8" s="166"/>
      <c r="H8" s="167"/>
      <c r="I8" s="120"/>
      <c r="J8" s="120"/>
    </row>
    <row r="9" spans="2:10" s="36" customFormat="1" x14ac:dyDescent="0.2">
      <c r="B9" s="165"/>
      <c r="C9" s="119"/>
      <c r="D9" s="119"/>
      <c r="E9" s="119"/>
      <c r="F9" s="119"/>
      <c r="G9" s="119"/>
      <c r="H9" s="167"/>
      <c r="I9" s="120"/>
      <c r="J9" s="120"/>
    </row>
    <row r="10" spans="2:10" s="36" customFormat="1" ht="27" customHeight="1" x14ac:dyDescent="0.2">
      <c r="B10" s="165"/>
      <c r="C10" s="122" t="s">
        <v>299</v>
      </c>
      <c r="D10" s="119"/>
      <c r="E10" s="123" t="s">
        <v>42</v>
      </c>
      <c r="F10" s="119"/>
      <c r="G10" s="124">
        <f>'introducere date'!H7</f>
        <v>15000</v>
      </c>
      <c r="H10" s="167"/>
      <c r="I10" s="120"/>
      <c r="J10" s="120"/>
    </row>
    <row r="11" spans="2:10" s="36" customFormat="1" ht="17.45" customHeight="1" x14ac:dyDescent="0.2">
      <c r="B11" s="165"/>
      <c r="C11" s="168"/>
      <c r="D11" s="119"/>
      <c r="E11" s="125"/>
      <c r="F11" s="119"/>
      <c r="G11" s="169"/>
      <c r="H11" s="167"/>
      <c r="I11" s="120"/>
      <c r="J11" s="120"/>
    </row>
    <row r="12" spans="2:10" s="36" customFormat="1" ht="27" customHeight="1" x14ac:dyDescent="0.2">
      <c r="B12" s="165"/>
      <c r="C12" s="126" t="s">
        <v>43</v>
      </c>
      <c r="D12" s="119"/>
      <c r="E12" s="123" t="s">
        <v>1</v>
      </c>
      <c r="F12" s="119"/>
      <c r="G12" s="185">
        <v>0.19</v>
      </c>
      <c r="H12" s="167"/>
      <c r="I12" s="120"/>
      <c r="J12" s="120"/>
    </row>
    <row r="13" spans="2:10" s="36" customFormat="1" ht="13.9" customHeight="1" thickBot="1" x14ac:dyDescent="0.25">
      <c r="B13" s="165"/>
      <c r="C13" s="119"/>
      <c r="D13" s="119"/>
      <c r="E13" s="119"/>
      <c r="F13" s="119"/>
      <c r="G13" s="119"/>
      <c r="H13" s="167"/>
      <c r="I13" s="120"/>
      <c r="J13" s="120"/>
    </row>
    <row r="14" spans="2:10" s="36" customFormat="1" ht="30" customHeight="1" thickBot="1" x14ac:dyDescent="0.25">
      <c r="B14" s="165"/>
      <c r="C14" s="154" t="s">
        <v>139</v>
      </c>
      <c r="D14" s="119"/>
      <c r="E14" s="119"/>
      <c r="F14" s="119"/>
      <c r="G14" s="166"/>
      <c r="H14" s="167"/>
      <c r="I14" s="120"/>
      <c r="J14" s="120"/>
    </row>
    <row r="15" spans="2:10" s="36" customFormat="1" ht="15" thickBot="1" x14ac:dyDescent="0.25">
      <c r="B15" s="165"/>
      <c r="C15" s="170"/>
      <c r="D15" s="119"/>
      <c r="E15" s="119"/>
      <c r="F15" s="119"/>
      <c r="G15" s="166"/>
      <c r="H15" s="167"/>
      <c r="I15" s="120"/>
      <c r="J15" s="120"/>
    </row>
    <row r="16" spans="2:10" s="36" customFormat="1" ht="17.45" customHeight="1" thickBot="1" x14ac:dyDescent="0.25">
      <c r="B16" s="165"/>
      <c r="C16" s="127" t="s">
        <v>134</v>
      </c>
      <c r="D16" s="119"/>
      <c r="E16" s="128" t="s">
        <v>154</v>
      </c>
      <c r="F16" s="119"/>
      <c r="G16" s="129" t="s">
        <v>47</v>
      </c>
      <c r="H16" s="167"/>
      <c r="I16" s="120"/>
      <c r="J16" s="120"/>
    </row>
    <row r="17" spans="2:10" s="36" customFormat="1" ht="31.15" customHeight="1" x14ac:dyDescent="0.2">
      <c r="B17" s="165"/>
      <c r="C17" s="122" t="s">
        <v>140</v>
      </c>
      <c r="D17" s="119"/>
      <c r="E17" s="123" t="s">
        <v>50</v>
      </c>
      <c r="F17" s="119"/>
      <c r="G17" s="186">
        <v>500</v>
      </c>
      <c r="H17" s="167"/>
      <c r="I17" s="120"/>
      <c r="J17" s="120"/>
    </row>
    <row r="18" spans="2:10" s="36" customFormat="1" ht="19.899999999999999" customHeight="1" x14ac:dyDescent="0.2">
      <c r="B18" s="165"/>
      <c r="C18" s="131" t="s">
        <v>51</v>
      </c>
      <c r="D18" s="119"/>
      <c r="E18" s="132" t="s">
        <v>48</v>
      </c>
      <c r="F18" s="119"/>
      <c r="G18" s="130">
        <f>TDG_RECICLABILE!F89</f>
        <v>0.35933333333333339</v>
      </c>
      <c r="H18" s="167"/>
      <c r="I18" s="120"/>
      <c r="J18" s="120"/>
    </row>
    <row r="19" spans="2:10" s="36" customFormat="1" ht="19.899999999999999" customHeight="1" x14ac:dyDescent="0.2">
      <c r="B19" s="165"/>
      <c r="C19" s="133" t="s">
        <v>129</v>
      </c>
      <c r="D19" s="119"/>
      <c r="E19" s="132" t="s">
        <v>48</v>
      </c>
      <c r="F19" s="119"/>
      <c r="G19" s="130">
        <f>IFERROR(ROUND(G17/G10,2),0)</f>
        <v>0.03</v>
      </c>
      <c r="H19" s="167"/>
      <c r="I19" s="120"/>
      <c r="J19" s="120"/>
    </row>
    <row r="20" spans="2:10" s="36" customFormat="1" ht="13.15" customHeight="1" thickBot="1" x14ac:dyDescent="0.25">
      <c r="B20" s="165"/>
      <c r="C20" s="119"/>
      <c r="D20" s="119"/>
      <c r="E20" s="125"/>
      <c r="F20" s="119"/>
      <c r="G20" s="171"/>
      <c r="H20" s="167"/>
      <c r="I20" s="120"/>
      <c r="J20" s="120"/>
    </row>
    <row r="21" spans="2:10" s="36" customFormat="1" ht="17.45" customHeight="1" thickBot="1" x14ac:dyDescent="0.25">
      <c r="B21" s="165"/>
      <c r="C21" s="127" t="s">
        <v>175</v>
      </c>
      <c r="D21" s="119"/>
      <c r="E21" s="128" t="s">
        <v>154</v>
      </c>
      <c r="F21" s="119"/>
      <c r="G21" s="129" t="s">
        <v>47</v>
      </c>
      <c r="H21" s="167"/>
      <c r="I21" s="120"/>
      <c r="J21" s="120"/>
    </row>
    <row r="22" spans="2:10" s="36" customFormat="1" ht="33" customHeight="1" x14ac:dyDescent="0.2">
      <c r="B22" s="165"/>
      <c r="C22" s="122" t="s">
        <v>300</v>
      </c>
      <c r="D22" s="119"/>
      <c r="E22" s="123" t="s">
        <v>50</v>
      </c>
      <c r="F22" s="119"/>
      <c r="G22" s="186">
        <v>500</v>
      </c>
      <c r="H22" s="167"/>
      <c r="I22" s="120"/>
      <c r="J22" s="120"/>
    </row>
    <row r="23" spans="2:10" s="36" customFormat="1" ht="19.899999999999999" customHeight="1" x14ac:dyDescent="0.2">
      <c r="B23" s="165"/>
      <c r="C23" s="131" t="s">
        <v>52</v>
      </c>
      <c r="D23" s="119"/>
      <c r="E23" s="132" t="s">
        <v>48</v>
      </c>
      <c r="F23" s="119"/>
      <c r="G23" s="130">
        <f>TDG_RECICLABILE!F91</f>
        <v>8.8888888888888892E-2</v>
      </c>
      <c r="H23" s="167"/>
      <c r="I23" s="120"/>
      <c r="J23" s="120"/>
    </row>
    <row r="24" spans="2:10" s="36" customFormat="1" ht="19.899999999999999" customHeight="1" x14ac:dyDescent="0.2">
      <c r="B24" s="165"/>
      <c r="C24" s="133" t="s">
        <v>133</v>
      </c>
      <c r="D24" s="119"/>
      <c r="E24" s="132" t="s">
        <v>48</v>
      </c>
      <c r="F24" s="119"/>
      <c r="G24" s="130">
        <f>IFERROR(ROUND(G22/G10,2),0)</f>
        <v>0.03</v>
      </c>
      <c r="H24" s="167"/>
      <c r="I24" s="120"/>
      <c r="J24" s="120"/>
    </row>
    <row r="25" spans="2:10" s="36" customFormat="1" ht="15.6" customHeight="1" thickBot="1" x14ac:dyDescent="0.25">
      <c r="B25" s="165"/>
      <c r="C25" s="119"/>
      <c r="D25" s="119"/>
      <c r="E25" s="119"/>
      <c r="F25" s="119"/>
      <c r="G25" s="119"/>
      <c r="H25" s="167"/>
      <c r="I25" s="120"/>
      <c r="J25" s="120"/>
    </row>
    <row r="26" spans="2:10" s="36" customFormat="1" ht="22.9" customHeight="1" thickBot="1" x14ac:dyDescent="0.25">
      <c r="B26" s="165"/>
      <c r="C26" s="127" t="s">
        <v>135</v>
      </c>
      <c r="D26" s="119"/>
      <c r="E26" s="128" t="s">
        <v>154</v>
      </c>
      <c r="F26" s="119"/>
      <c r="G26" s="129" t="s">
        <v>47</v>
      </c>
      <c r="H26" s="167"/>
      <c r="I26" s="120"/>
      <c r="J26" s="120"/>
    </row>
    <row r="27" spans="2:10" s="36" customFormat="1" ht="27.6" customHeight="1" x14ac:dyDescent="0.2">
      <c r="B27" s="165"/>
      <c r="C27" s="122" t="s">
        <v>301</v>
      </c>
      <c r="D27" s="119"/>
      <c r="E27" s="123" t="s">
        <v>50</v>
      </c>
      <c r="F27" s="119"/>
      <c r="G27" s="186">
        <v>500</v>
      </c>
      <c r="H27" s="167"/>
      <c r="I27" s="120"/>
      <c r="J27" s="120"/>
    </row>
    <row r="28" spans="2:10" s="36" customFormat="1" ht="19.899999999999999" customHeight="1" x14ac:dyDescent="0.2">
      <c r="B28" s="165"/>
      <c r="C28" s="133" t="s">
        <v>53</v>
      </c>
      <c r="D28" s="119"/>
      <c r="E28" s="132" t="s">
        <v>48</v>
      </c>
      <c r="F28" s="119"/>
      <c r="G28" s="130">
        <f>TDG_RECICLABILE!F93</f>
        <v>0.62222222222222223</v>
      </c>
      <c r="H28" s="167"/>
      <c r="I28" s="120"/>
      <c r="J28" s="120"/>
    </row>
    <row r="29" spans="2:10" s="36" customFormat="1" ht="19.899999999999999" customHeight="1" x14ac:dyDescent="0.2">
      <c r="B29" s="165"/>
      <c r="C29" s="133" t="s">
        <v>130</v>
      </c>
      <c r="D29" s="119"/>
      <c r="E29" s="132" t="s">
        <v>48</v>
      </c>
      <c r="F29" s="119"/>
      <c r="G29" s="130">
        <f>IFERROR(ROUND(G27/G10,2),0)</f>
        <v>0.03</v>
      </c>
      <c r="H29" s="167"/>
      <c r="I29" s="134"/>
      <c r="J29" s="120"/>
    </row>
    <row r="30" spans="2:10" s="36" customFormat="1" ht="15.6" customHeight="1" thickBot="1" x14ac:dyDescent="0.25">
      <c r="B30" s="165"/>
      <c r="C30" s="119"/>
      <c r="D30" s="119"/>
      <c r="E30" s="119"/>
      <c r="F30" s="119"/>
      <c r="G30" s="119"/>
      <c r="H30" s="167"/>
      <c r="I30" s="120"/>
      <c r="J30" s="120"/>
    </row>
    <row r="31" spans="2:10" s="36" customFormat="1" ht="25.9" customHeight="1" thickBot="1" x14ac:dyDescent="0.25">
      <c r="B31" s="165"/>
      <c r="C31" s="127" t="s">
        <v>136</v>
      </c>
      <c r="D31" s="119"/>
      <c r="E31" s="135" t="s">
        <v>3</v>
      </c>
      <c r="F31" s="119"/>
      <c r="G31" s="129" t="s">
        <v>47</v>
      </c>
      <c r="H31" s="167"/>
      <c r="I31" s="120"/>
      <c r="J31" s="120"/>
    </row>
    <row r="32" spans="2:10" s="36" customFormat="1" ht="30" customHeight="1" x14ac:dyDescent="0.2">
      <c r="B32" s="165"/>
      <c r="C32" s="122" t="s">
        <v>302</v>
      </c>
      <c r="D32" s="119"/>
      <c r="E32" s="123" t="s">
        <v>50</v>
      </c>
      <c r="F32" s="119"/>
      <c r="G32" s="186">
        <v>500</v>
      </c>
      <c r="H32" s="167"/>
      <c r="I32" s="120"/>
      <c r="J32" s="120"/>
    </row>
    <row r="33" spans="2:10" s="36" customFormat="1" ht="19.899999999999999" customHeight="1" x14ac:dyDescent="0.2">
      <c r="B33" s="165"/>
      <c r="C33" s="133" t="s">
        <v>54</v>
      </c>
      <c r="D33" s="119"/>
      <c r="E33" s="132" t="s">
        <v>48</v>
      </c>
      <c r="F33" s="119"/>
      <c r="G33" s="130">
        <f>TDG_REZIDUALE!F161</f>
        <v>0.25666666666666665</v>
      </c>
      <c r="H33" s="167"/>
      <c r="I33" s="120"/>
      <c r="J33" s="120"/>
    </row>
    <row r="34" spans="2:10" s="36" customFormat="1" ht="19.899999999999999" customHeight="1" x14ac:dyDescent="0.2">
      <c r="B34" s="165"/>
      <c r="C34" s="133" t="s">
        <v>131</v>
      </c>
      <c r="D34" s="119"/>
      <c r="E34" s="132" t="s">
        <v>48</v>
      </c>
      <c r="F34" s="119"/>
      <c r="G34" s="130">
        <f>IFERROR(ROUND(G32/G10,2),0)</f>
        <v>0.03</v>
      </c>
      <c r="H34" s="167"/>
      <c r="I34" s="120"/>
      <c r="J34" s="120"/>
    </row>
    <row r="35" spans="2:10" s="36" customFormat="1" ht="14.45" customHeight="1" thickBot="1" x14ac:dyDescent="0.25">
      <c r="B35" s="165"/>
      <c r="C35" s="119"/>
      <c r="D35" s="119"/>
      <c r="E35" s="119"/>
      <c r="F35" s="119"/>
      <c r="G35" s="119"/>
      <c r="H35" s="167"/>
      <c r="I35" s="120"/>
      <c r="J35" s="120"/>
    </row>
    <row r="36" spans="2:10" s="36" customFormat="1" ht="31.9" customHeight="1" thickBot="1" x14ac:dyDescent="0.25">
      <c r="B36" s="165"/>
      <c r="C36" s="136" t="s">
        <v>137</v>
      </c>
      <c r="D36" s="119"/>
      <c r="E36" s="128" t="s">
        <v>154</v>
      </c>
      <c r="F36" s="119"/>
      <c r="G36" s="129" t="s">
        <v>47</v>
      </c>
      <c r="H36" s="167"/>
      <c r="I36" s="120"/>
      <c r="J36" s="120"/>
    </row>
    <row r="37" spans="2:10" s="36" customFormat="1" ht="27.6" customHeight="1" x14ac:dyDescent="0.2">
      <c r="B37" s="165"/>
      <c r="C37" s="122" t="s">
        <v>304</v>
      </c>
      <c r="D37" s="119"/>
      <c r="E37" s="123" t="s">
        <v>50</v>
      </c>
      <c r="F37" s="119"/>
      <c r="G37" s="186">
        <v>500</v>
      </c>
      <c r="H37" s="167"/>
      <c r="I37" s="120"/>
      <c r="J37" s="120"/>
    </row>
    <row r="38" spans="2:10" s="36" customFormat="1" ht="19.899999999999999" customHeight="1" x14ac:dyDescent="0.2">
      <c r="B38" s="165"/>
      <c r="C38" s="133" t="s">
        <v>55</v>
      </c>
      <c r="D38" s="119"/>
      <c r="E38" s="132" t="s">
        <v>48</v>
      </c>
      <c r="F38" s="119"/>
      <c r="G38" s="130">
        <f>TDG_REZIDUALE!F163</f>
        <v>0.12833333333333333</v>
      </c>
      <c r="H38" s="167"/>
      <c r="I38" s="120"/>
      <c r="J38" s="120"/>
    </row>
    <row r="39" spans="2:10" s="36" customFormat="1" ht="19.899999999999999" customHeight="1" x14ac:dyDescent="0.2">
      <c r="B39" s="165"/>
      <c r="C39" s="133" t="s">
        <v>132</v>
      </c>
      <c r="D39" s="119"/>
      <c r="E39" s="132" t="s">
        <v>48</v>
      </c>
      <c r="F39" s="119"/>
      <c r="G39" s="130">
        <f>IFERROR(ROUND(G37/G10,2),0)</f>
        <v>0.03</v>
      </c>
      <c r="H39" s="167"/>
      <c r="I39" s="120"/>
      <c r="J39" s="120"/>
    </row>
    <row r="40" spans="2:10" s="36" customFormat="1" ht="14.45" customHeight="1" thickBot="1" x14ac:dyDescent="0.25">
      <c r="B40" s="165"/>
      <c r="C40" s="119"/>
      <c r="D40" s="119"/>
      <c r="E40" s="119"/>
      <c r="F40" s="119"/>
      <c r="G40" s="119"/>
      <c r="H40" s="167"/>
      <c r="I40" s="120"/>
      <c r="J40" s="120"/>
    </row>
    <row r="41" spans="2:10" s="36" customFormat="1" ht="30.6" customHeight="1" thickBot="1" x14ac:dyDescent="0.25">
      <c r="B41" s="165"/>
      <c r="C41" s="127" t="s">
        <v>138</v>
      </c>
      <c r="D41" s="119"/>
      <c r="E41" s="128" t="s">
        <v>154</v>
      </c>
      <c r="F41" s="119"/>
      <c r="G41" s="129" t="s">
        <v>47</v>
      </c>
      <c r="H41" s="167"/>
      <c r="I41" s="120"/>
      <c r="J41" s="120"/>
    </row>
    <row r="42" spans="2:10" s="36" customFormat="1" ht="29.45" customHeight="1" x14ac:dyDescent="0.2">
      <c r="B42" s="165"/>
      <c r="C42" s="122" t="s">
        <v>305</v>
      </c>
      <c r="D42" s="119"/>
      <c r="E42" s="123" t="s">
        <v>50</v>
      </c>
      <c r="F42" s="119"/>
      <c r="G42" s="186">
        <v>250</v>
      </c>
      <c r="H42" s="167"/>
      <c r="I42" s="120"/>
      <c r="J42" s="120"/>
    </row>
    <row r="43" spans="2:10" s="36" customFormat="1" ht="19.899999999999999" customHeight="1" x14ac:dyDescent="0.2">
      <c r="B43" s="165"/>
      <c r="C43" s="137" t="s">
        <v>79</v>
      </c>
      <c r="D43" s="119"/>
      <c r="E43" s="132" t="s">
        <v>48</v>
      </c>
      <c r="F43" s="119"/>
      <c r="G43" s="130">
        <f>TDG_RECICLABILE!F95</f>
        <v>3.111111111111111E-2</v>
      </c>
      <c r="H43" s="167"/>
      <c r="I43" s="120"/>
      <c r="J43" s="120"/>
    </row>
    <row r="44" spans="2:10" s="36" customFormat="1" ht="19.899999999999999" customHeight="1" x14ac:dyDescent="0.2">
      <c r="B44" s="165"/>
      <c r="C44" s="133" t="s">
        <v>191</v>
      </c>
      <c r="D44" s="119"/>
      <c r="E44" s="132" t="s">
        <v>48</v>
      </c>
      <c r="F44" s="119"/>
      <c r="G44" s="130">
        <f>IFERROR(ROUND(G42/G10,2),0)</f>
        <v>0.02</v>
      </c>
      <c r="H44" s="167"/>
      <c r="I44" s="120"/>
      <c r="J44" s="120"/>
    </row>
    <row r="45" spans="2:10" s="2" customFormat="1" ht="23.45" customHeight="1" thickBot="1" x14ac:dyDescent="0.25">
      <c r="B45" s="172"/>
      <c r="C45" s="138"/>
      <c r="D45" s="138"/>
      <c r="E45" s="138"/>
      <c r="F45" s="138"/>
      <c r="G45" s="173"/>
      <c r="H45" s="174"/>
      <c r="I45" s="139"/>
      <c r="J45" s="139"/>
    </row>
    <row r="46" spans="2:10" s="2" customFormat="1" ht="30" customHeight="1" thickBot="1" x14ac:dyDescent="0.25">
      <c r="B46" s="172"/>
      <c r="C46" s="121" t="s">
        <v>141</v>
      </c>
      <c r="D46" s="138"/>
      <c r="E46" s="138"/>
      <c r="F46" s="138"/>
      <c r="G46" s="173"/>
      <c r="H46" s="174"/>
      <c r="I46" s="139"/>
      <c r="J46" s="139"/>
    </row>
    <row r="47" spans="2:10" s="2" customFormat="1" ht="14.45" customHeight="1" thickBot="1" x14ac:dyDescent="0.25">
      <c r="B47" s="172"/>
      <c r="C47" s="138"/>
      <c r="D47" s="138"/>
      <c r="E47" s="138"/>
      <c r="F47" s="138"/>
      <c r="G47" s="173"/>
      <c r="H47" s="174"/>
      <c r="I47" s="139"/>
      <c r="J47" s="139"/>
    </row>
    <row r="48" spans="2:10" s="2" customFormat="1" ht="30" customHeight="1" thickBot="1" x14ac:dyDescent="0.25">
      <c r="B48" s="172"/>
      <c r="C48" s="127" t="s">
        <v>46</v>
      </c>
      <c r="D48" s="138"/>
      <c r="E48" s="128" t="s">
        <v>154</v>
      </c>
      <c r="F48" s="119"/>
      <c r="G48" s="129" t="s">
        <v>47</v>
      </c>
      <c r="H48" s="174"/>
      <c r="I48" s="139"/>
      <c r="J48" s="139"/>
    </row>
    <row r="49" spans="2:10" s="2" customFormat="1" ht="27" customHeight="1" x14ac:dyDescent="0.2">
      <c r="B49" s="172"/>
      <c r="C49" s="133" t="s">
        <v>204</v>
      </c>
      <c r="D49" s="138"/>
      <c r="E49" s="123" t="s">
        <v>50</v>
      </c>
      <c r="F49" s="138"/>
      <c r="G49" s="186">
        <v>5000</v>
      </c>
      <c r="H49" s="174"/>
      <c r="I49" s="139"/>
      <c r="J49" s="139"/>
    </row>
    <row r="50" spans="2:10" s="2" customFormat="1" ht="27" customHeight="1" x14ac:dyDescent="0.2">
      <c r="B50" s="172"/>
      <c r="C50" s="122" t="s">
        <v>303</v>
      </c>
      <c r="D50" s="175"/>
      <c r="E50" s="132" t="s">
        <v>48</v>
      </c>
      <c r="F50" s="175"/>
      <c r="G50" s="140">
        <f>G49/G10</f>
        <v>0.33333333333333331</v>
      </c>
      <c r="H50" s="174"/>
      <c r="I50" s="141"/>
      <c r="J50" s="141"/>
    </row>
    <row r="51" spans="2:10" ht="15" thickBot="1" x14ac:dyDescent="0.25">
      <c r="B51" s="165"/>
      <c r="C51" s="166"/>
      <c r="D51" s="119"/>
      <c r="E51" s="119"/>
      <c r="F51" s="119"/>
      <c r="G51" s="176"/>
      <c r="H51" s="167"/>
      <c r="I51" s="120"/>
      <c r="J51" s="120"/>
    </row>
    <row r="52" spans="2:10" ht="30" customHeight="1" thickBot="1" x14ac:dyDescent="0.25">
      <c r="B52" s="165"/>
      <c r="C52" s="156" t="s">
        <v>59</v>
      </c>
      <c r="D52" s="119"/>
      <c r="E52" s="119"/>
      <c r="F52" s="119"/>
      <c r="G52" s="177"/>
      <c r="H52" s="167"/>
      <c r="I52" s="120"/>
      <c r="J52" s="120"/>
    </row>
    <row r="53" spans="2:10" ht="15" thickBot="1" x14ac:dyDescent="0.25">
      <c r="B53" s="165"/>
      <c r="C53" s="166"/>
      <c r="D53" s="119"/>
      <c r="E53" s="119"/>
      <c r="F53" s="119"/>
      <c r="G53" s="176"/>
      <c r="H53" s="167"/>
      <c r="I53" s="120"/>
      <c r="J53" s="120"/>
    </row>
    <row r="54" spans="2:10" ht="24.6" customHeight="1" thickBot="1" x14ac:dyDescent="0.25">
      <c r="B54" s="165"/>
      <c r="C54" s="127" t="s">
        <v>142</v>
      </c>
      <c r="D54" s="119"/>
      <c r="E54" s="128" t="s">
        <v>154</v>
      </c>
      <c r="F54" s="119"/>
      <c r="G54" s="142" t="s">
        <v>47</v>
      </c>
      <c r="H54" s="167"/>
      <c r="I54" s="120"/>
      <c r="J54" s="120"/>
    </row>
    <row r="55" spans="2:10" ht="27" customHeight="1" x14ac:dyDescent="0.2">
      <c r="B55" s="165"/>
      <c r="C55" s="131" t="s">
        <v>150</v>
      </c>
      <c r="D55" s="119"/>
      <c r="E55" s="123" t="s">
        <v>48</v>
      </c>
      <c r="F55" s="119"/>
      <c r="G55" s="130">
        <f>TDG_RECICLABILE!F101</f>
        <v>1.1580222222222223</v>
      </c>
      <c r="H55" s="167"/>
      <c r="I55" s="120"/>
      <c r="J55" s="120"/>
    </row>
    <row r="56" spans="2:10" ht="27" customHeight="1" x14ac:dyDescent="0.2">
      <c r="B56" s="165"/>
      <c r="C56" s="133" t="s">
        <v>144</v>
      </c>
      <c r="D56" s="119"/>
      <c r="E56" s="123" t="s">
        <v>48</v>
      </c>
      <c r="F56" s="119"/>
      <c r="G56" s="130">
        <f>IFERROR(G19+G24+G29,"")</f>
        <v>0.09</v>
      </c>
      <c r="H56" s="167"/>
      <c r="I56" s="120"/>
      <c r="J56" s="120"/>
    </row>
    <row r="57" spans="2:10" ht="27" customHeight="1" x14ac:dyDescent="0.2">
      <c r="B57" s="165"/>
      <c r="C57" s="133" t="s">
        <v>60</v>
      </c>
      <c r="D57" s="119"/>
      <c r="E57" s="123" t="s">
        <v>48</v>
      </c>
      <c r="F57" s="119"/>
      <c r="G57" s="130">
        <f>G50</f>
        <v>0.33333333333333331</v>
      </c>
      <c r="H57" s="167"/>
      <c r="I57" s="134"/>
      <c r="J57" s="120"/>
    </row>
    <row r="58" spans="2:10" ht="27" customHeight="1" x14ac:dyDescent="0.2">
      <c r="B58" s="165"/>
      <c r="C58" s="160" t="s">
        <v>172</v>
      </c>
      <c r="D58" s="119"/>
      <c r="E58" s="123" t="s">
        <v>48</v>
      </c>
      <c r="F58" s="119"/>
      <c r="G58" s="143">
        <f>IFERROR(IF((G55-G56-G57)&gt;0,ROUND((G55-G56-G57)*(1+G12),2),0),"")</f>
        <v>0.87</v>
      </c>
      <c r="H58" s="167"/>
      <c r="I58" s="134"/>
      <c r="J58" s="134"/>
    </row>
    <row r="59" spans="2:10" ht="15" thickBot="1" x14ac:dyDescent="0.25">
      <c r="B59" s="165"/>
      <c r="C59" s="144"/>
      <c r="D59" s="119"/>
      <c r="E59" s="145"/>
      <c r="F59" s="119"/>
      <c r="G59" s="146"/>
      <c r="H59" s="167"/>
      <c r="I59" s="120"/>
      <c r="J59" s="120"/>
    </row>
    <row r="60" spans="2:10" s="36" customFormat="1" ht="19.149999999999999" customHeight="1" thickBot="1" x14ac:dyDescent="0.25">
      <c r="B60" s="165"/>
      <c r="C60" s="127" t="s">
        <v>143</v>
      </c>
      <c r="D60" s="119"/>
      <c r="E60" s="128" t="s">
        <v>154</v>
      </c>
      <c r="F60" s="119"/>
      <c r="G60" s="142" t="s">
        <v>47</v>
      </c>
      <c r="H60" s="167"/>
      <c r="I60" s="120"/>
      <c r="J60" s="120"/>
    </row>
    <row r="61" spans="2:10" s="36" customFormat="1" ht="27" customHeight="1" x14ac:dyDescent="0.2">
      <c r="B61" s="165"/>
      <c r="C61" s="131" t="s">
        <v>149</v>
      </c>
      <c r="D61" s="119"/>
      <c r="E61" s="123" t="s">
        <v>48</v>
      </c>
      <c r="F61" s="119"/>
      <c r="G61" s="130">
        <f>TDG_REZIDUALE!F177</f>
        <v>3.150555555555556</v>
      </c>
      <c r="H61" s="167"/>
      <c r="I61" s="120"/>
      <c r="J61" s="120"/>
    </row>
    <row r="62" spans="2:10" ht="27" customHeight="1" x14ac:dyDescent="0.2">
      <c r="B62" s="165"/>
      <c r="C62" s="133" t="s">
        <v>145</v>
      </c>
      <c r="D62" s="119"/>
      <c r="E62" s="123" t="s">
        <v>48</v>
      </c>
      <c r="F62" s="119"/>
      <c r="G62" s="130">
        <f>IFERROR(G34+G39+G44,"")</f>
        <v>0.08</v>
      </c>
      <c r="H62" s="167"/>
      <c r="I62" s="120"/>
      <c r="J62" s="120"/>
    </row>
    <row r="63" spans="2:10" s="36" customFormat="1" ht="27" customHeight="1" x14ac:dyDescent="0.2">
      <c r="B63" s="165"/>
      <c r="C63" s="159" t="s">
        <v>173</v>
      </c>
      <c r="D63" s="119"/>
      <c r="E63" s="123" t="s">
        <v>48</v>
      </c>
      <c r="F63" s="119"/>
      <c r="G63" s="143">
        <f>IFERROR(IF((G61-G62)&gt;0,ROUND((G61-G62)*(1+G12),2),0),"")</f>
        <v>3.65</v>
      </c>
      <c r="H63" s="167"/>
      <c r="I63" s="134"/>
      <c r="J63" s="134"/>
    </row>
    <row r="64" spans="2:10" s="36" customFormat="1" x14ac:dyDescent="0.2">
      <c r="B64" s="165"/>
      <c r="C64" s="147"/>
      <c r="D64" s="119"/>
      <c r="E64" s="148"/>
      <c r="F64" s="119"/>
      <c r="G64" s="149"/>
      <c r="H64" s="167"/>
      <c r="I64" s="120"/>
      <c r="J64" s="120"/>
    </row>
    <row r="65" spans="2:10" s="36" customFormat="1" ht="27" customHeight="1" x14ac:dyDescent="0.2">
      <c r="B65" s="165"/>
      <c r="C65" s="158" t="s">
        <v>184</v>
      </c>
      <c r="D65" s="119"/>
      <c r="E65" s="123" t="s">
        <v>48</v>
      </c>
      <c r="F65" s="119"/>
      <c r="G65" s="151">
        <f>IFERROR(G58+G63,"")</f>
        <v>4.5199999999999996</v>
      </c>
      <c r="H65" s="167"/>
      <c r="I65" s="134"/>
      <c r="J65" s="120"/>
    </row>
    <row r="66" spans="2:10" s="36" customFormat="1" ht="12.6" customHeight="1" x14ac:dyDescent="0.2">
      <c r="B66" s="165"/>
      <c r="C66" s="119"/>
      <c r="D66" s="119"/>
      <c r="E66" s="119"/>
      <c r="F66" s="119"/>
      <c r="G66" s="119"/>
      <c r="H66" s="167"/>
      <c r="I66" s="120"/>
      <c r="J66" s="120"/>
    </row>
    <row r="67" spans="2:10" s="36" customFormat="1" ht="19.899999999999999" customHeight="1" x14ac:dyDescent="0.2">
      <c r="B67" s="165"/>
      <c r="C67" s="133" t="s">
        <v>146</v>
      </c>
      <c r="D67" s="119"/>
      <c r="E67" s="123" t="s">
        <v>1</v>
      </c>
      <c r="F67" s="119"/>
      <c r="G67" s="187">
        <v>0.05</v>
      </c>
      <c r="H67" s="167"/>
      <c r="I67" s="120"/>
      <c r="J67" s="120"/>
    </row>
    <row r="68" spans="2:10" s="36" customFormat="1" ht="12" customHeight="1" x14ac:dyDescent="0.2">
      <c r="B68" s="165"/>
      <c r="C68" s="119"/>
      <c r="D68" s="119"/>
      <c r="E68" s="119"/>
      <c r="F68" s="119"/>
      <c r="G68" s="119"/>
      <c r="H68" s="167"/>
      <c r="I68" s="120"/>
      <c r="J68" s="120"/>
    </row>
    <row r="69" spans="2:10" s="36" customFormat="1" ht="27.6" customHeight="1" x14ac:dyDescent="0.25">
      <c r="B69" s="165"/>
      <c r="C69" s="158" t="s">
        <v>147</v>
      </c>
      <c r="D69" s="119"/>
      <c r="E69" s="123" t="s">
        <v>48</v>
      </c>
      <c r="F69" s="178"/>
      <c r="G69" s="151">
        <f>IFERROR(ROUND(G65*(1+G67),2),"")</f>
        <v>4.75</v>
      </c>
      <c r="H69" s="167"/>
      <c r="I69" s="134"/>
      <c r="J69" s="134"/>
    </row>
    <row r="70" spans="2:10" s="36" customFormat="1" ht="15" thickBot="1" x14ac:dyDescent="0.25">
      <c r="B70" s="165"/>
      <c r="C70" s="166"/>
      <c r="D70" s="119"/>
      <c r="E70" s="119"/>
      <c r="F70" s="119"/>
      <c r="G70" s="166"/>
      <c r="H70" s="167"/>
      <c r="I70" s="120"/>
      <c r="J70" s="120"/>
    </row>
    <row r="71" spans="2:10" s="36" customFormat="1" ht="30" customHeight="1" thickBot="1" x14ac:dyDescent="0.25">
      <c r="B71" s="165"/>
      <c r="C71" s="156" t="s">
        <v>61</v>
      </c>
      <c r="D71" s="119"/>
      <c r="E71" s="119"/>
      <c r="F71" s="119"/>
      <c r="G71" s="119"/>
      <c r="H71" s="167"/>
      <c r="I71" s="120"/>
      <c r="J71" s="120"/>
    </row>
    <row r="72" spans="2:10" s="36" customFormat="1" ht="15" thickBot="1" x14ac:dyDescent="0.25">
      <c r="B72" s="165"/>
      <c r="C72" s="166"/>
      <c r="D72" s="119"/>
      <c r="E72" s="119"/>
      <c r="F72" s="119"/>
      <c r="G72" s="166"/>
      <c r="H72" s="167"/>
      <c r="I72" s="120"/>
      <c r="J72" s="120"/>
    </row>
    <row r="73" spans="2:10" s="36" customFormat="1" ht="20.45" customHeight="1" thickBot="1" x14ac:dyDescent="0.25">
      <c r="B73" s="165"/>
      <c r="C73" s="157" t="s">
        <v>151</v>
      </c>
      <c r="D73" s="119"/>
      <c r="E73" s="128" t="s">
        <v>154</v>
      </c>
      <c r="F73" s="119"/>
      <c r="G73" s="142" t="s">
        <v>47</v>
      </c>
      <c r="H73" s="167"/>
      <c r="I73" s="120"/>
      <c r="J73" s="120"/>
    </row>
    <row r="74" spans="2:10" s="36" customFormat="1" ht="27" customHeight="1" x14ac:dyDescent="0.2">
      <c r="B74" s="165"/>
      <c r="C74" s="131" t="s">
        <v>148</v>
      </c>
      <c r="D74" s="119"/>
      <c r="E74" s="123" t="s">
        <v>23</v>
      </c>
      <c r="F74" s="119"/>
      <c r="G74" s="130">
        <f>TDG_RECICLABILE!F122</f>
        <v>169.19155844155841</v>
      </c>
      <c r="H74" s="167"/>
      <c r="I74" s="120"/>
      <c r="J74" s="120"/>
    </row>
    <row r="75" spans="2:10" s="36" customFormat="1" ht="27" customHeight="1" x14ac:dyDescent="0.2">
      <c r="B75" s="165"/>
      <c r="C75" s="133" t="s">
        <v>146</v>
      </c>
      <c r="D75" s="119"/>
      <c r="E75" s="123" t="s">
        <v>1</v>
      </c>
      <c r="F75" s="119"/>
      <c r="G75" s="187">
        <v>0.05</v>
      </c>
      <c r="H75" s="167"/>
      <c r="I75" s="120"/>
      <c r="J75" s="120"/>
    </row>
    <row r="76" spans="2:10" s="36" customFormat="1" ht="31.15" customHeight="1" x14ac:dyDescent="0.2">
      <c r="B76" s="165"/>
      <c r="C76" s="150" t="s">
        <v>152</v>
      </c>
      <c r="D76" s="119"/>
      <c r="E76" s="128" t="s">
        <v>23</v>
      </c>
      <c r="F76" s="119"/>
      <c r="G76" s="151">
        <f>IFERROR(ROUND(G74*(1+G75),2),"")</f>
        <v>177.65</v>
      </c>
      <c r="H76" s="167"/>
      <c r="I76" s="120"/>
      <c r="J76" s="120"/>
    </row>
    <row r="77" spans="2:10" s="36" customFormat="1" ht="15" thickBot="1" x14ac:dyDescent="0.25">
      <c r="B77" s="165"/>
      <c r="C77" s="119"/>
      <c r="D77" s="119"/>
      <c r="E77" s="119"/>
      <c r="F77" s="119"/>
      <c r="G77" s="119"/>
      <c r="H77" s="167"/>
      <c r="I77" s="120"/>
      <c r="J77" s="120"/>
    </row>
    <row r="78" spans="2:10" s="36" customFormat="1" ht="22.15" customHeight="1" thickBot="1" x14ac:dyDescent="0.25">
      <c r="B78" s="165"/>
      <c r="C78" s="157" t="s">
        <v>192</v>
      </c>
      <c r="D78" s="119"/>
      <c r="E78" s="128" t="s">
        <v>154</v>
      </c>
      <c r="F78" s="119"/>
      <c r="G78" s="142" t="s">
        <v>47</v>
      </c>
      <c r="H78" s="167"/>
      <c r="I78" s="120"/>
      <c r="J78" s="120"/>
    </row>
    <row r="79" spans="2:10" s="36" customFormat="1" ht="27" customHeight="1" x14ac:dyDescent="0.2">
      <c r="B79" s="165"/>
      <c r="C79" s="131" t="s">
        <v>149</v>
      </c>
      <c r="D79" s="119"/>
      <c r="E79" s="123" t="s">
        <v>23</v>
      </c>
      <c r="F79" s="119"/>
      <c r="G79" s="130">
        <f>TDG_REZIDUALE!F211</f>
        <v>198.89191967923711</v>
      </c>
      <c r="H79" s="167"/>
      <c r="I79" s="120"/>
      <c r="J79" s="120"/>
    </row>
    <row r="80" spans="2:10" s="36" customFormat="1" ht="27" customHeight="1" x14ac:dyDescent="0.2">
      <c r="B80" s="165"/>
      <c r="C80" s="133" t="s">
        <v>146</v>
      </c>
      <c r="D80" s="119"/>
      <c r="E80" s="123" t="s">
        <v>1</v>
      </c>
      <c r="F80" s="119"/>
      <c r="G80" s="187">
        <v>0.05</v>
      </c>
      <c r="H80" s="167"/>
      <c r="I80" s="120"/>
      <c r="J80" s="120"/>
    </row>
    <row r="81" spans="2:10" s="36" customFormat="1" ht="30" customHeight="1" x14ac:dyDescent="0.2">
      <c r="B81" s="165"/>
      <c r="C81" s="158" t="s">
        <v>193</v>
      </c>
      <c r="D81" s="119"/>
      <c r="E81" s="128" t="s">
        <v>23</v>
      </c>
      <c r="F81" s="119"/>
      <c r="G81" s="151">
        <f>IFERROR(ROUND(G79*(1+G80),2),"")</f>
        <v>208.84</v>
      </c>
      <c r="H81" s="167"/>
      <c r="I81" s="120"/>
      <c r="J81" s="120"/>
    </row>
    <row r="82" spans="2:10" s="36" customFormat="1" ht="15.6" customHeight="1" x14ac:dyDescent="0.2">
      <c r="B82" s="165"/>
      <c r="C82" s="166"/>
      <c r="D82" s="119"/>
      <c r="E82" s="119"/>
      <c r="F82" s="119"/>
      <c r="G82" s="166"/>
      <c r="H82" s="167"/>
      <c r="I82" s="120"/>
      <c r="J82" s="120"/>
    </row>
    <row r="83" spans="2:10" ht="15" thickBot="1" x14ac:dyDescent="0.25">
      <c r="B83" s="179"/>
      <c r="C83" s="180"/>
      <c r="D83" s="181"/>
      <c r="E83" s="182"/>
      <c r="F83" s="181"/>
      <c r="G83" s="183"/>
      <c r="H83" s="184"/>
      <c r="I83" s="120"/>
      <c r="J83" s="120"/>
    </row>
    <row r="84" spans="2:10" x14ac:dyDescent="0.2">
      <c r="B84" s="119"/>
      <c r="C84" s="152"/>
      <c r="D84" s="119"/>
      <c r="E84" s="125"/>
      <c r="F84" s="119"/>
      <c r="G84" s="153"/>
      <c r="H84" s="119"/>
      <c r="I84" s="120"/>
      <c r="J84" s="120"/>
    </row>
    <row r="85" spans="2:10" x14ac:dyDescent="0.2">
      <c r="B85" s="119"/>
      <c r="C85" s="152"/>
      <c r="D85" s="119"/>
      <c r="E85" s="125"/>
      <c r="F85" s="119"/>
      <c r="G85" s="153"/>
      <c r="H85" s="119"/>
      <c r="I85" s="120"/>
      <c r="J85" s="120"/>
    </row>
    <row r="86" spans="2:10" x14ac:dyDescent="0.2">
      <c r="B86" s="119"/>
      <c r="C86" s="152"/>
      <c r="D86" s="119"/>
      <c r="E86" s="125"/>
      <c r="F86" s="119"/>
      <c r="G86" s="153"/>
      <c r="H86" s="119"/>
      <c r="I86" s="120"/>
      <c r="J86" s="120"/>
    </row>
    <row r="87" spans="2:10" x14ac:dyDescent="0.2">
      <c r="B87" s="119"/>
      <c r="C87" s="152"/>
      <c r="D87" s="119"/>
      <c r="E87" s="125"/>
      <c r="F87" s="119"/>
      <c r="G87" s="153"/>
      <c r="H87" s="119"/>
      <c r="I87" s="120"/>
      <c r="J87" s="120"/>
    </row>
    <row r="88" spans="2:10" x14ac:dyDescent="0.2">
      <c r="B88" s="119"/>
      <c r="C88" s="152"/>
      <c r="D88" s="119"/>
      <c r="E88" s="125"/>
      <c r="F88" s="119"/>
      <c r="G88" s="153"/>
      <c r="H88" s="119"/>
      <c r="I88" s="120"/>
      <c r="J88" s="120"/>
    </row>
    <row r="89" spans="2:10" x14ac:dyDescent="0.2">
      <c r="B89" s="119"/>
      <c r="C89" s="152"/>
      <c r="D89" s="119"/>
      <c r="E89" s="125"/>
      <c r="F89" s="119"/>
      <c r="G89" s="153"/>
      <c r="H89" s="119"/>
      <c r="I89" s="120"/>
      <c r="J89" s="120"/>
    </row>
    <row r="90" spans="2:10" x14ac:dyDescent="0.2">
      <c r="B90" s="119"/>
      <c r="C90" s="152"/>
      <c r="D90" s="119"/>
      <c r="E90" s="125"/>
      <c r="F90" s="119"/>
      <c r="G90" s="152"/>
      <c r="H90" s="119"/>
      <c r="I90" s="120"/>
      <c r="J90" s="120"/>
    </row>
    <row r="91" spans="2:10" x14ac:dyDescent="0.2">
      <c r="B91" s="119"/>
      <c r="C91" s="152"/>
      <c r="D91" s="119"/>
      <c r="E91" s="125"/>
      <c r="F91" s="119"/>
      <c r="G91" s="153"/>
      <c r="H91" s="138"/>
      <c r="I91" s="139"/>
      <c r="J91" s="139"/>
    </row>
    <row r="92" spans="2:10" x14ac:dyDescent="0.2">
      <c r="B92" s="119"/>
      <c r="C92" s="152"/>
      <c r="D92" s="119"/>
      <c r="E92" s="125"/>
      <c r="F92" s="119"/>
      <c r="G92" s="153"/>
      <c r="H92" s="138"/>
      <c r="I92" s="139"/>
      <c r="J92" s="139"/>
    </row>
    <row r="93" spans="2:10" x14ac:dyDescent="0.2">
      <c r="B93" s="119"/>
      <c r="C93" s="152"/>
      <c r="D93" s="119"/>
      <c r="E93" s="125"/>
      <c r="F93" s="119"/>
      <c r="G93" s="153"/>
      <c r="H93" s="138"/>
      <c r="I93" s="139"/>
      <c r="J93" s="139"/>
    </row>
    <row r="94" spans="2:10" x14ac:dyDescent="0.2">
      <c r="B94" s="119"/>
      <c r="C94" s="152"/>
      <c r="D94" s="119"/>
      <c r="E94" s="125"/>
      <c r="F94" s="119"/>
      <c r="G94" s="153"/>
      <c r="H94" s="138"/>
      <c r="I94" s="139"/>
      <c r="J94" s="139"/>
    </row>
    <row r="95" spans="2:10" x14ac:dyDescent="0.2">
      <c r="B95" s="119"/>
      <c r="C95" s="152"/>
      <c r="D95" s="119"/>
      <c r="E95" s="125"/>
      <c r="F95" s="119"/>
      <c r="G95" s="153"/>
      <c r="H95" s="138"/>
      <c r="I95" s="139"/>
      <c r="J95" s="139"/>
    </row>
    <row r="96" spans="2:10" x14ac:dyDescent="0.2">
      <c r="G96" s="44"/>
      <c r="H96" s="2"/>
      <c r="I96" s="30"/>
      <c r="J96" s="30"/>
    </row>
    <row r="97" spans="7:10" x14ac:dyDescent="0.2">
      <c r="G97" s="44"/>
      <c r="H97" s="2"/>
      <c r="I97" s="30"/>
      <c r="J97" s="30"/>
    </row>
    <row r="98" spans="7:10" x14ac:dyDescent="0.2">
      <c r="G98" s="44"/>
      <c r="H98" s="2"/>
      <c r="I98" s="30"/>
      <c r="J98" s="30"/>
    </row>
    <row r="99" spans="7:10" x14ac:dyDescent="0.2">
      <c r="G99" s="44"/>
      <c r="H99" s="2"/>
      <c r="I99" s="30"/>
      <c r="J99" s="30"/>
    </row>
    <row r="100" spans="7:10" x14ac:dyDescent="0.2">
      <c r="G100" s="44"/>
      <c r="H100" s="2"/>
      <c r="I100" s="30"/>
      <c r="J100" s="30"/>
    </row>
    <row r="101" spans="7:10" x14ac:dyDescent="0.2">
      <c r="G101" s="44"/>
      <c r="H101" s="2"/>
      <c r="I101" s="30"/>
      <c r="J101" s="30"/>
    </row>
    <row r="102" spans="7:10" x14ac:dyDescent="0.2">
      <c r="G102" s="44"/>
      <c r="H102" s="2"/>
      <c r="I102" s="30"/>
      <c r="J102" s="30"/>
    </row>
    <row r="103" spans="7:10" x14ac:dyDescent="0.2">
      <c r="G103" s="44"/>
      <c r="H103" s="2"/>
      <c r="I103" s="30"/>
      <c r="J103" s="30"/>
    </row>
    <row r="104" spans="7:10" x14ac:dyDescent="0.2">
      <c r="G104" s="44"/>
      <c r="H104" s="2"/>
      <c r="I104" s="30"/>
      <c r="J104" s="30"/>
    </row>
    <row r="105" spans="7:10" x14ac:dyDescent="0.2">
      <c r="G105" s="44"/>
      <c r="H105" s="2"/>
      <c r="I105" s="30"/>
      <c r="J105" s="30"/>
    </row>
    <row r="106" spans="7:10" x14ac:dyDescent="0.2">
      <c r="G106" s="44"/>
      <c r="H106" s="2"/>
      <c r="I106" s="30"/>
      <c r="J106" s="30"/>
    </row>
    <row r="107" spans="7:10" x14ac:dyDescent="0.2">
      <c r="G107" s="44"/>
      <c r="H107" s="2"/>
      <c r="I107" s="30"/>
      <c r="J107" s="30"/>
    </row>
    <row r="108" spans="7:10" x14ac:dyDescent="0.2">
      <c r="G108" s="44"/>
      <c r="H108" s="2"/>
      <c r="I108" s="30"/>
      <c r="J108" s="30"/>
    </row>
    <row r="109" spans="7:10" x14ac:dyDescent="0.2">
      <c r="H109" s="2"/>
      <c r="I109" s="30"/>
      <c r="J109" s="30"/>
    </row>
    <row r="110" spans="7:10" x14ac:dyDescent="0.2">
      <c r="H110" s="2"/>
      <c r="I110" s="30"/>
      <c r="J110" s="30"/>
    </row>
    <row r="111" spans="7:10" x14ac:dyDescent="0.2">
      <c r="H111" s="2"/>
      <c r="I111" s="30"/>
      <c r="J111" s="30"/>
    </row>
    <row r="112" spans="7:10" x14ac:dyDescent="0.2">
      <c r="H112" s="2"/>
      <c r="I112" s="30"/>
      <c r="J112" s="30"/>
    </row>
    <row r="113" spans="8:10" x14ac:dyDescent="0.2">
      <c r="H113" s="2"/>
      <c r="I113" s="30"/>
      <c r="J113" s="30"/>
    </row>
    <row r="114" spans="8:10" x14ac:dyDescent="0.2">
      <c r="H114" s="2"/>
      <c r="I114" s="30"/>
      <c r="J114" s="30"/>
    </row>
    <row r="115" spans="8:10" x14ac:dyDescent="0.2">
      <c r="H115" s="2"/>
      <c r="I115" s="30"/>
      <c r="J115" s="30"/>
    </row>
    <row r="116" spans="8:10" x14ac:dyDescent="0.2">
      <c r="H116" s="2"/>
      <c r="I116" s="30"/>
      <c r="J116" s="30"/>
    </row>
    <row r="117" spans="8:10" x14ac:dyDescent="0.2">
      <c r="H117" s="2"/>
      <c r="I117" s="30"/>
      <c r="J117" s="30"/>
    </row>
    <row r="118" spans="8:10" x14ac:dyDescent="0.2">
      <c r="H118" s="2"/>
      <c r="I118" s="30"/>
      <c r="J118" s="30"/>
    </row>
    <row r="119" spans="8:10" x14ac:dyDescent="0.2">
      <c r="H119" s="2"/>
      <c r="I119" s="30"/>
      <c r="J119" s="30"/>
    </row>
    <row r="120" spans="8:10" x14ac:dyDescent="0.2">
      <c r="H120" s="2"/>
      <c r="I120" s="30"/>
      <c r="J120" s="30"/>
    </row>
    <row r="121" spans="8:10" x14ac:dyDescent="0.2">
      <c r="H121" s="2"/>
      <c r="I121" s="30"/>
      <c r="J121" s="30"/>
    </row>
    <row r="122" spans="8:10" x14ac:dyDescent="0.2">
      <c r="H122" s="2"/>
      <c r="I122" s="30"/>
      <c r="J122" s="30"/>
    </row>
    <row r="123" spans="8:10" x14ac:dyDescent="0.2">
      <c r="H123" s="2"/>
      <c r="I123" s="30"/>
      <c r="J123" s="30"/>
    </row>
    <row r="124" spans="8:10" x14ac:dyDescent="0.2">
      <c r="H124" s="2"/>
      <c r="I124" s="30"/>
      <c r="J124" s="30"/>
    </row>
    <row r="125" spans="8:10" x14ac:dyDescent="0.2">
      <c r="H125" s="2"/>
      <c r="I125" s="30"/>
      <c r="J125" s="30"/>
    </row>
    <row r="126" spans="8:10" x14ac:dyDescent="0.2">
      <c r="H126" s="2"/>
      <c r="I126" s="30"/>
      <c r="J126" s="30"/>
    </row>
    <row r="127" spans="8:10" x14ac:dyDescent="0.2">
      <c r="H127" s="2"/>
      <c r="I127" s="30"/>
      <c r="J127" s="30"/>
    </row>
  </sheetData>
  <sheetProtection algorithmName="SHA-512" hashValue="I4bR3i2bzBVP4DvYhcJDl9dHwbppQYW3daE5x9GIzQQ42GF9kAKw9W5U+e4DayaaXbmd+qfwo3vytSv+LaZwkA==" saltValue="4wSweCMm3wVxfQLul6Zwug==" spinCount="100000" sheet="1" objects="1" scenarios="1"/>
  <mergeCells count="1">
    <mergeCell ref="B2:H2"/>
  </mergeCells>
  <dataValidations count="2">
    <dataValidation type="decimal" operator="lessThanOrEqual" allowBlank="1" showInputMessage="1" showErrorMessage="1" errorTitle="Atentie !" error="În vederea acoperirii costurilor de administrare a taxei de salubrizare, autoritatea deliberativă a unităţii/subdiviziunii administrativ-teritoriale poate aproba un nivel mai mare al taxei cu până la 5%" prompt="Valoarea se introduce sub forma de %_x000a__x000a_" sqref="G80 G75 G67" xr:uid="{DF52919F-F4AC-4232-B832-DF6F8B343BCD}">
      <formula1>0.05</formula1>
    </dataValidation>
    <dataValidation type="whole" operator="greaterThanOrEqual" allowBlank="1" showInputMessage="1" showErrorMessage="1" errorTitle="Atentie " error="Perioada pentru care s-au incasat veniturile de la OIREP este recomandată a fi de 12 luni, dar nu mai putin de 6 luni_x000a_" sqref="G49" xr:uid="{8B33FA90-AFCA-41DE-A279-6488314A059D}">
      <formula1>6</formula1>
    </dataValidation>
  </dataValidations>
  <pageMargins left="0.7" right="0.7" top="0.75" bottom="0.75" header="0.3" footer="0.3"/>
  <pageSetup scale="51" orientation="portrait" horizontalDpi="1200" verticalDpi="1200" r:id="rId1"/>
  <rowBreaks count="1" manualBreakCount="1">
    <brk id="45" max="13" man="1"/>
  </rowBreaks>
  <colBreaks count="1" manualBreakCount="1">
    <brk id="8" max="1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7</vt:i4>
      </vt:variant>
      <vt:variant>
        <vt:lpstr>Zone denumite</vt:lpstr>
      </vt:variant>
      <vt:variant>
        <vt:i4>3</vt:i4>
      </vt:variant>
    </vt:vector>
  </HeadingPairs>
  <TitlesOfParts>
    <vt:vector size="10" baseType="lpstr">
      <vt:lpstr>INSTRUCTIUNI</vt:lpstr>
      <vt:lpstr>introducere date</vt:lpstr>
      <vt:lpstr>TDG_RECICLABILE</vt:lpstr>
      <vt:lpstr>Foaie2</vt:lpstr>
      <vt:lpstr>Foaie1</vt:lpstr>
      <vt:lpstr>TDG_REZIDUALE</vt:lpstr>
      <vt:lpstr>TAXE UTILIZATORI</vt:lpstr>
      <vt:lpstr>'TAXE UTILIZATORI'!Zona_de_imprimat</vt:lpstr>
      <vt:lpstr>TDG_RECICLABILE!Zona_de_imprimat</vt:lpstr>
      <vt:lpstr>TDG_REZIDUALE!Zona_de_imprimat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Lacatusu Silviu</dc:creator>
  <cp:lastModifiedBy>Iulian Bandoiu</cp:lastModifiedBy>
  <dcterms:created xsi:type="dcterms:W3CDTF">2023-03-31T06:32:42Z</dcterms:created>
  <dcterms:modified xsi:type="dcterms:W3CDTF">2025-04-09T08:14:46Z</dcterms:modified>
</cp:coreProperties>
</file>