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Silviu L\salubritate\"/>
    </mc:Choice>
  </mc:AlternateContent>
  <xr:revisionPtr revIDLastSave="0" documentId="13_ncr:1_{B88D64CB-A8F7-4897-BB36-02585D7C901E}" xr6:coauthVersionLast="47" xr6:coauthVersionMax="47" xr10:uidLastSave="{00000000-0000-0000-0000-000000000000}"/>
  <bookViews>
    <workbookView xWindow="-120" yWindow="-120" windowWidth="29040" windowHeight="15840" tabRatio="707" firstSheet="1" activeTab="1" xr2:uid="{AC462911-9879-4358-A3B7-68254402ACC7}"/>
  </bookViews>
  <sheets>
    <sheet name="INSTRUCTIUNI" sheetId="10" state="hidden" r:id="rId1"/>
    <sheet name="introducere date" sheetId="15" r:id="rId2"/>
    <sheet name="TDG_RECICLABILE" sheetId="4" r:id="rId3"/>
    <sheet name="Foaie2" sheetId="12" state="hidden" r:id="rId4"/>
    <sheet name="Foaie1" sheetId="7" state="hidden" r:id="rId5"/>
    <sheet name="TDG_REZIDUALE" sheetId="6" r:id="rId6"/>
    <sheet name="TAXE UTILIZATORI" sheetId="17" r:id="rId7"/>
  </sheets>
  <externalReferences>
    <externalReference r:id="rId8"/>
    <externalReference r:id="rId9"/>
  </externalReferences>
  <definedNames>
    <definedName name="bio" localSheetId="1">'introducere date'!#REF!</definedName>
    <definedName name="bio">#REF!</definedName>
    <definedName name="capt" localSheetId="1">'introducere date'!#REF!</definedName>
    <definedName name="capt">#REF!</definedName>
    <definedName name="CEC" localSheetId="0">'[1]TARIFE UTILIZATORI'!#REF!</definedName>
    <definedName name="CEC" localSheetId="6">'TAXE UTILIZATORI'!#REF!</definedName>
    <definedName name="CEC">#REF!</definedName>
    <definedName name="den" localSheetId="0">'[1]TARIFE UTILIZATORI'!#REF!</definedName>
    <definedName name="den" localSheetId="6">'TAXE UTILIZATORI'!#REF!</definedName>
    <definedName name="den">#REF!</definedName>
    <definedName name="denbio" localSheetId="0">[1]TDG_REZIDUALE!#REF!</definedName>
    <definedName name="denbio" localSheetId="6">[2]TDG_REZIDUALE!$I$61</definedName>
    <definedName name="denbio">TDG_REZIDUALE!#REF!</definedName>
    <definedName name="denrec" localSheetId="0">[1]TDG_RECICLABILE!$I$35</definedName>
    <definedName name="denrec" localSheetId="6">[2]TDG_RECICLABILE!$I$37</definedName>
    <definedName name="denrec" localSheetId="5">TDG_REZIDUALE!#REF!</definedName>
    <definedName name="denrec">TDG_RECICLABILE!#REF!</definedName>
    <definedName name="denrez" localSheetId="0">[1]TDG_RECICLABILE!$I$37</definedName>
    <definedName name="denrez" localSheetId="6">[2]TDG_RECICLABILE!$I$39</definedName>
    <definedName name="denrez" localSheetId="5">TDG_REZIDUALE!#REF!</definedName>
    <definedName name="denrez">TDG_RECICLABILE!#REF!</definedName>
    <definedName name="IP" localSheetId="1">'introducere date'!#REF!</definedName>
    <definedName name="IP">#REF!</definedName>
    <definedName name="ir" localSheetId="1">'introducere date'!#REF!</definedName>
    <definedName name="ir">#REF!</definedName>
    <definedName name="iu" localSheetId="1">'introducere date'!#REF!</definedName>
    <definedName name="iu">#REF!</definedName>
    <definedName name="MEN" localSheetId="0">'[1]TARIFE UTILIZATORI'!#REF!</definedName>
    <definedName name="MEN" localSheetId="6">'TAXE UTILIZATORI'!#REF!</definedName>
    <definedName name="MEN">#REF!</definedName>
    <definedName name="OAT" localSheetId="0">'[1]TARIFE UTILIZATORI'!#REF!</definedName>
    <definedName name="OAT" localSheetId="6">'TAXE UTILIZATORI'!#REF!</definedName>
    <definedName name="OAT">#REF!</definedName>
    <definedName name="PJ" localSheetId="0">'[1]TARIFE UTILIZATORI'!#REF!</definedName>
    <definedName name="PJ" localSheetId="6">'TAXE UTILIZATORI'!#REF!</definedName>
    <definedName name="PJ">#REF!</definedName>
    <definedName name="_xlnm.Print_Area" localSheetId="6">'TAXE UTILIZATORI'!$A$1:$M$85</definedName>
    <definedName name="_xlnm.Print_Area" localSheetId="2">TDG_RECICLABILE!$A$1:$K$123</definedName>
    <definedName name="_xlnm.Print_Area" localSheetId="5">TDG_REZIDUALE!$A$1:$I$189</definedName>
    <definedName name="rec" localSheetId="1">'introducere date'!#REF!</definedName>
    <definedName name="rec">#REF!</definedName>
    <definedName name="rez" localSheetId="1">'introducere date'!#REF!</definedName>
    <definedName name="rez">#REF!</definedName>
    <definedName name="SIM" localSheetId="0">'[1]TARIFE UTILIZATORI'!#REF!</definedName>
    <definedName name="sim" localSheetId="1">'introducere date'!#REF!</definedName>
    <definedName name="SIM" localSheetId="6">'TAXE UTILIZATORI'!#REF!</definedName>
    <definedName name="sim">#REF!</definedName>
    <definedName name="TVA" localSheetId="0">'[1]TARIFE UTILIZATORI'!$G$15</definedName>
    <definedName name="TVA" localSheetId="6">'TAXE UTILIZATORI'!#REF!</definedName>
    <definedName name="T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4" l="1"/>
  <c r="H96" i="4"/>
  <c r="I96" i="4"/>
  <c r="J96" i="4"/>
  <c r="K96" i="4"/>
  <c r="F96" i="4"/>
  <c r="L75" i="17"/>
  <c r="K75" i="17"/>
  <c r="J75" i="17"/>
  <c r="I75" i="17"/>
  <c r="H75" i="17"/>
  <c r="L55" i="17"/>
  <c r="K55" i="17"/>
  <c r="J55" i="17"/>
  <c r="I55" i="17"/>
  <c r="H55" i="17"/>
  <c r="L48" i="17"/>
  <c r="K48" i="17"/>
  <c r="J48" i="17"/>
  <c r="I48" i="17"/>
  <c r="H48" i="17"/>
  <c r="J45" i="17"/>
  <c r="K45" i="17"/>
  <c r="L45" i="17"/>
  <c r="H40" i="17"/>
  <c r="I35" i="17"/>
  <c r="J35" i="17"/>
  <c r="K35" i="17"/>
  <c r="L35" i="17"/>
  <c r="L16" i="17"/>
  <c r="K16" i="17"/>
  <c r="J16" i="17"/>
  <c r="I16" i="17"/>
  <c r="H16" i="17"/>
  <c r="I30" i="17"/>
  <c r="J25" i="17"/>
  <c r="K25" i="17"/>
  <c r="L25" i="17"/>
  <c r="H20" i="17"/>
  <c r="I20" i="17"/>
  <c r="J20" i="17"/>
  <c r="J58" i="17" s="1"/>
  <c r="K20" i="17"/>
  <c r="K58" i="17" s="1"/>
  <c r="L20" i="17"/>
  <c r="L58" i="17" s="1"/>
  <c r="H12" i="17"/>
  <c r="I12" i="17" s="1"/>
  <c r="J12" i="17" s="1"/>
  <c r="K12" i="17" s="1"/>
  <c r="L12" i="17" s="1"/>
  <c r="H10" i="17"/>
  <c r="H51" i="17" s="1"/>
  <c r="H59" i="17" s="1"/>
  <c r="I10" i="17"/>
  <c r="I40" i="17" s="1"/>
  <c r="J10" i="17"/>
  <c r="J30" i="17" s="1"/>
  <c r="K10" i="17"/>
  <c r="K30" i="17" s="1"/>
  <c r="L10" i="17"/>
  <c r="L30" i="17" s="1"/>
  <c r="L9" i="17"/>
  <c r="K9" i="17"/>
  <c r="J9" i="17"/>
  <c r="I9" i="17"/>
  <c r="H9" i="17"/>
  <c r="K155" i="6"/>
  <c r="J155" i="6"/>
  <c r="I155" i="6"/>
  <c r="H155" i="6"/>
  <c r="G155" i="6"/>
  <c r="K121" i="6"/>
  <c r="J121" i="6"/>
  <c r="I121" i="6"/>
  <c r="H121" i="6"/>
  <c r="G121" i="6"/>
  <c r="K88" i="6"/>
  <c r="J88" i="6"/>
  <c r="I88" i="6"/>
  <c r="H88" i="6"/>
  <c r="G88" i="6"/>
  <c r="K65" i="6"/>
  <c r="J65" i="6"/>
  <c r="I65" i="6"/>
  <c r="H65" i="6"/>
  <c r="G65" i="6"/>
  <c r="K60" i="6"/>
  <c r="J60" i="6"/>
  <c r="I60" i="6"/>
  <c r="H60" i="6"/>
  <c r="G60" i="6"/>
  <c r="K50" i="6"/>
  <c r="J50" i="6"/>
  <c r="I50" i="6"/>
  <c r="H50" i="6"/>
  <c r="G50" i="6"/>
  <c r="K42" i="6"/>
  <c r="J42" i="6"/>
  <c r="I42" i="6"/>
  <c r="H42" i="6"/>
  <c r="G42" i="6"/>
  <c r="K34" i="6"/>
  <c r="J34" i="6"/>
  <c r="I34" i="6"/>
  <c r="H34" i="6"/>
  <c r="G34" i="6"/>
  <c r="K22" i="6"/>
  <c r="J22" i="6"/>
  <c r="I22" i="6"/>
  <c r="H22" i="6"/>
  <c r="G22" i="6"/>
  <c r="K6" i="6"/>
  <c r="J6" i="6"/>
  <c r="I6" i="6"/>
  <c r="H6" i="6"/>
  <c r="G6" i="6"/>
  <c r="K93" i="4"/>
  <c r="J93" i="4"/>
  <c r="I93" i="4"/>
  <c r="H93" i="4"/>
  <c r="G93" i="4"/>
  <c r="K72" i="4"/>
  <c r="J72" i="4"/>
  <c r="I72" i="4"/>
  <c r="H72" i="4"/>
  <c r="G72" i="4"/>
  <c r="K53" i="4"/>
  <c r="J53" i="4"/>
  <c r="I53" i="4"/>
  <c r="H53" i="4"/>
  <c r="G53" i="4"/>
  <c r="K38" i="4"/>
  <c r="J38" i="4"/>
  <c r="I38" i="4"/>
  <c r="H38" i="4"/>
  <c r="G38" i="4"/>
  <c r="K17" i="4"/>
  <c r="J17" i="4"/>
  <c r="I17" i="4"/>
  <c r="H17" i="4"/>
  <c r="G17" i="4"/>
  <c r="K5" i="4"/>
  <c r="J5" i="4"/>
  <c r="I5" i="4"/>
  <c r="H5" i="4"/>
  <c r="G5" i="4"/>
  <c r="K130" i="6"/>
  <c r="G84" i="6"/>
  <c r="H84" i="6"/>
  <c r="I84" i="6"/>
  <c r="J84" i="6"/>
  <c r="K84" i="6"/>
  <c r="G80" i="6"/>
  <c r="H80" i="6"/>
  <c r="I80" i="6"/>
  <c r="J80" i="6"/>
  <c r="K80" i="6"/>
  <c r="G78" i="6"/>
  <c r="H78" i="6"/>
  <c r="I78" i="6"/>
  <c r="J78" i="6"/>
  <c r="K78" i="6"/>
  <c r="G76" i="6"/>
  <c r="H76" i="6"/>
  <c r="I76" i="6"/>
  <c r="I132" i="6" s="1"/>
  <c r="J76" i="6"/>
  <c r="K76" i="6"/>
  <c r="G74" i="6"/>
  <c r="H74" i="6"/>
  <c r="I74" i="6"/>
  <c r="J74" i="6"/>
  <c r="K74" i="6"/>
  <c r="G72" i="6"/>
  <c r="H72" i="6"/>
  <c r="H128" i="6" s="1"/>
  <c r="I72" i="6"/>
  <c r="J72" i="6"/>
  <c r="K72" i="6"/>
  <c r="K128" i="6" s="1"/>
  <c r="G70" i="6"/>
  <c r="H70" i="6"/>
  <c r="I70" i="6"/>
  <c r="J70" i="6"/>
  <c r="J126" i="6" s="1"/>
  <c r="K70" i="6"/>
  <c r="G68" i="6"/>
  <c r="H68" i="6"/>
  <c r="I68" i="6"/>
  <c r="J68" i="6"/>
  <c r="K68" i="6"/>
  <c r="G51" i="6"/>
  <c r="H51" i="6"/>
  <c r="I51" i="6"/>
  <c r="J51" i="6"/>
  <c r="K51" i="6"/>
  <c r="G43" i="6"/>
  <c r="H43" i="6"/>
  <c r="I43" i="6"/>
  <c r="J43" i="6"/>
  <c r="J45" i="6" s="1"/>
  <c r="J142" i="6" s="1"/>
  <c r="K43" i="6"/>
  <c r="G39" i="6"/>
  <c r="G35" i="6"/>
  <c r="H35" i="6"/>
  <c r="I35" i="6"/>
  <c r="J35" i="6"/>
  <c r="K35" i="6"/>
  <c r="K132" i="6" s="1"/>
  <c r="G31" i="6"/>
  <c r="H31" i="6"/>
  <c r="I31" i="6"/>
  <c r="J31" i="6"/>
  <c r="K31" i="6"/>
  <c r="G29" i="6"/>
  <c r="H29" i="6"/>
  <c r="I29" i="6"/>
  <c r="J29" i="6"/>
  <c r="J128" i="6" s="1"/>
  <c r="K29" i="6"/>
  <c r="G27" i="6"/>
  <c r="H27" i="6"/>
  <c r="I27" i="6"/>
  <c r="J27" i="6"/>
  <c r="K27" i="6"/>
  <c r="G19" i="6"/>
  <c r="G53" i="6" s="1"/>
  <c r="H19" i="6"/>
  <c r="H53" i="6" s="1"/>
  <c r="I19" i="6"/>
  <c r="J19" i="6"/>
  <c r="K19" i="6"/>
  <c r="G15" i="6"/>
  <c r="H15" i="6"/>
  <c r="I15" i="6"/>
  <c r="J15" i="6"/>
  <c r="K15" i="6"/>
  <c r="G12" i="6"/>
  <c r="H12" i="6"/>
  <c r="I12" i="6"/>
  <c r="J12" i="6"/>
  <c r="K12" i="6"/>
  <c r="G9" i="6"/>
  <c r="H9" i="6"/>
  <c r="I9" i="6"/>
  <c r="J9" i="6"/>
  <c r="K9" i="6"/>
  <c r="G49" i="4"/>
  <c r="H49" i="4"/>
  <c r="I49" i="4"/>
  <c r="J49" i="4"/>
  <c r="K49" i="4"/>
  <c r="G45" i="4"/>
  <c r="H45" i="4"/>
  <c r="H81" i="4" s="1"/>
  <c r="I44" i="17" s="1"/>
  <c r="I45" i="4"/>
  <c r="J45" i="4"/>
  <c r="K45" i="4"/>
  <c r="G43" i="4"/>
  <c r="H43" i="4"/>
  <c r="I43" i="4"/>
  <c r="J43" i="4"/>
  <c r="K43" i="4"/>
  <c r="G41" i="4"/>
  <c r="H41" i="4"/>
  <c r="H58" i="4" s="1"/>
  <c r="H98" i="4" s="1"/>
  <c r="I41" i="4"/>
  <c r="J41" i="4"/>
  <c r="K41" i="4"/>
  <c r="K58" i="4" s="1"/>
  <c r="K98" i="4" s="1"/>
  <c r="G39" i="4"/>
  <c r="G56" i="4" s="1"/>
  <c r="H39" i="4"/>
  <c r="H56" i="4" s="1"/>
  <c r="I39" i="4"/>
  <c r="I56" i="4" s="1"/>
  <c r="J39" i="4"/>
  <c r="J56" i="4" s="1"/>
  <c r="K39" i="4"/>
  <c r="K56" i="4" s="1"/>
  <c r="G28" i="4"/>
  <c r="H28" i="4"/>
  <c r="I28" i="4"/>
  <c r="J28" i="4"/>
  <c r="K28" i="4"/>
  <c r="G26" i="4"/>
  <c r="H26" i="4"/>
  <c r="I26" i="4"/>
  <c r="J26" i="4"/>
  <c r="K26" i="4"/>
  <c r="G24" i="4"/>
  <c r="H24" i="4"/>
  <c r="I24" i="4"/>
  <c r="J24" i="4"/>
  <c r="K24" i="4"/>
  <c r="G22" i="4"/>
  <c r="H22" i="4"/>
  <c r="I22" i="4"/>
  <c r="J22" i="4"/>
  <c r="K22" i="4"/>
  <c r="G20" i="4"/>
  <c r="H20" i="4"/>
  <c r="I20" i="4"/>
  <c r="J20" i="4"/>
  <c r="K20" i="4"/>
  <c r="H18" i="4"/>
  <c r="I18" i="4"/>
  <c r="J18" i="4"/>
  <c r="K18" i="4"/>
  <c r="G12" i="4"/>
  <c r="H12" i="4"/>
  <c r="I12" i="4"/>
  <c r="J12" i="4"/>
  <c r="K12" i="4"/>
  <c r="G13" i="4"/>
  <c r="H13" i="4"/>
  <c r="I13" i="4"/>
  <c r="J13" i="4"/>
  <c r="K13" i="4"/>
  <c r="G10" i="4"/>
  <c r="H10" i="4"/>
  <c r="I10" i="4"/>
  <c r="J10" i="4"/>
  <c r="K10" i="4"/>
  <c r="G8" i="4"/>
  <c r="H8" i="4"/>
  <c r="I8" i="4"/>
  <c r="J8" i="4"/>
  <c r="K8" i="4"/>
  <c r="K115" i="15"/>
  <c r="H82" i="6" s="1"/>
  <c r="L115" i="15"/>
  <c r="I82" i="6" s="1"/>
  <c r="M115" i="15"/>
  <c r="J82" i="6" s="1"/>
  <c r="N115" i="15"/>
  <c r="K82" i="6" s="1"/>
  <c r="J115" i="15"/>
  <c r="G82" i="6" s="1"/>
  <c r="N111" i="15"/>
  <c r="M111" i="15"/>
  <c r="L111" i="15"/>
  <c r="K111" i="15"/>
  <c r="J111" i="15"/>
  <c r="I111" i="15"/>
  <c r="N97" i="15"/>
  <c r="M97" i="15"/>
  <c r="L97" i="15"/>
  <c r="K97" i="15"/>
  <c r="J97" i="15"/>
  <c r="I97" i="15"/>
  <c r="N83" i="15"/>
  <c r="M83" i="15"/>
  <c r="L83" i="15"/>
  <c r="K83" i="15"/>
  <c r="J83" i="15"/>
  <c r="I83" i="15"/>
  <c r="N69" i="15"/>
  <c r="M69" i="15"/>
  <c r="L69" i="15"/>
  <c r="K69" i="15"/>
  <c r="J69" i="15"/>
  <c r="I69" i="15"/>
  <c r="N54" i="15"/>
  <c r="M54" i="15"/>
  <c r="L54" i="15"/>
  <c r="K54" i="15"/>
  <c r="J54" i="15"/>
  <c r="I54" i="15"/>
  <c r="N38" i="15"/>
  <c r="M38" i="15"/>
  <c r="L38" i="15"/>
  <c r="K38" i="15"/>
  <c r="J38" i="15"/>
  <c r="I38" i="15"/>
  <c r="I112" i="15"/>
  <c r="N102" i="15"/>
  <c r="N104" i="15" s="1"/>
  <c r="K20" i="6" s="1"/>
  <c r="K55" i="6" s="1"/>
  <c r="M102" i="15"/>
  <c r="M104" i="15" s="1"/>
  <c r="J20" i="6" s="1"/>
  <c r="J55" i="6" s="1"/>
  <c r="L102" i="15"/>
  <c r="L104" i="15" s="1"/>
  <c r="I20" i="6" s="1"/>
  <c r="I55" i="6" s="1"/>
  <c r="K102" i="15"/>
  <c r="K104" i="15" s="1"/>
  <c r="H20" i="6" s="1"/>
  <c r="H55" i="6" s="1"/>
  <c r="J102" i="15"/>
  <c r="J104" i="15" s="1"/>
  <c r="G20" i="6" s="1"/>
  <c r="G55" i="6" s="1"/>
  <c r="I98" i="15"/>
  <c r="I45" i="17" l="1"/>
  <c r="I64" i="17" s="1"/>
  <c r="H45" i="17"/>
  <c r="H30" i="17"/>
  <c r="I25" i="17"/>
  <c r="I58" i="17" s="1"/>
  <c r="H35" i="17"/>
  <c r="H64" i="17" s="1"/>
  <c r="L51" i="17"/>
  <c r="L59" i="17" s="1"/>
  <c r="H25" i="17"/>
  <c r="H58" i="17" s="1"/>
  <c r="L40" i="17"/>
  <c r="L64" i="17" s="1"/>
  <c r="K51" i="17"/>
  <c r="K59" i="17" s="1"/>
  <c r="K40" i="17"/>
  <c r="K64" i="17" s="1"/>
  <c r="J51" i="17"/>
  <c r="J59" i="17" s="1"/>
  <c r="J40" i="17"/>
  <c r="J64" i="17" s="1"/>
  <c r="I51" i="17"/>
  <c r="I59" i="17" s="1"/>
  <c r="I45" i="6"/>
  <c r="I142" i="6" s="1"/>
  <c r="K134" i="6"/>
  <c r="L34" i="17" s="1"/>
  <c r="I134" i="6"/>
  <c r="J34" i="17" s="1"/>
  <c r="K45" i="6"/>
  <c r="K142" i="6" s="1"/>
  <c r="J134" i="6"/>
  <c r="K34" i="17" s="1"/>
  <c r="I128" i="6"/>
  <c r="H134" i="6"/>
  <c r="I34" i="17" s="1"/>
  <c r="K136" i="6"/>
  <c r="L39" i="17" s="1"/>
  <c r="H144" i="6"/>
  <c r="J136" i="6"/>
  <c r="K39" i="17" s="1"/>
  <c r="J130" i="6"/>
  <c r="I136" i="6"/>
  <c r="J39" i="17" s="1"/>
  <c r="J132" i="6"/>
  <c r="I130" i="6"/>
  <c r="H136" i="6"/>
  <c r="I39" i="17" s="1"/>
  <c r="H130" i="6"/>
  <c r="H132" i="6"/>
  <c r="K47" i="4"/>
  <c r="J47" i="4"/>
  <c r="I47" i="4"/>
  <c r="H47" i="4"/>
  <c r="G47" i="4"/>
  <c r="I53" i="6"/>
  <c r="I144" i="6" s="1"/>
  <c r="K53" i="6"/>
  <c r="K144" i="6" s="1"/>
  <c r="J53" i="6"/>
  <c r="J144" i="6" s="1"/>
  <c r="H45" i="6"/>
  <c r="H142" i="6" s="1"/>
  <c r="G45" i="6"/>
  <c r="J39" i="6"/>
  <c r="I39" i="6"/>
  <c r="I81" i="4"/>
  <c r="J44" i="17" s="1"/>
  <c r="J79" i="4"/>
  <c r="K29" i="17" s="1"/>
  <c r="K37" i="6"/>
  <c r="K146" i="6" s="1"/>
  <c r="K39" i="6"/>
  <c r="H39" i="6"/>
  <c r="K126" i="6"/>
  <c r="I126" i="6"/>
  <c r="H126" i="6"/>
  <c r="I79" i="4"/>
  <c r="J29" i="17" s="1"/>
  <c r="H79" i="4"/>
  <c r="I29" i="17" s="1"/>
  <c r="K81" i="4"/>
  <c r="L44" i="17" s="1"/>
  <c r="J77" i="4"/>
  <c r="K24" i="17" s="1"/>
  <c r="H77" i="4"/>
  <c r="I24" i="17" s="1"/>
  <c r="J81" i="4"/>
  <c r="K44" i="17" s="1"/>
  <c r="K77" i="4"/>
  <c r="L24" i="17" s="1"/>
  <c r="G58" i="4"/>
  <c r="G98" i="4" s="1"/>
  <c r="H60" i="4"/>
  <c r="H100" i="4" s="1"/>
  <c r="K79" i="4"/>
  <c r="L29" i="17" s="1"/>
  <c r="I58" i="4"/>
  <c r="I98" i="4" s="1"/>
  <c r="J60" i="4"/>
  <c r="J100" i="4" s="1"/>
  <c r="K75" i="4"/>
  <c r="L19" i="17" s="1"/>
  <c r="I75" i="4"/>
  <c r="J19" i="17" s="1"/>
  <c r="H75" i="4"/>
  <c r="K60" i="4"/>
  <c r="K100" i="4" s="1"/>
  <c r="I77" i="4"/>
  <c r="J24" i="17" s="1"/>
  <c r="I60" i="4"/>
  <c r="I100" i="4" s="1"/>
  <c r="K62" i="4"/>
  <c r="K102" i="4" s="1"/>
  <c r="J62" i="4"/>
  <c r="J102" i="4" s="1"/>
  <c r="I62" i="4"/>
  <c r="I102" i="4" s="1"/>
  <c r="H62" i="4"/>
  <c r="H102" i="4" s="1"/>
  <c r="G62" i="4"/>
  <c r="G102" i="4" s="1"/>
  <c r="J75" i="4"/>
  <c r="J58" i="4"/>
  <c r="J98" i="4" s="1"/>
  <c r="N88" i="15"/>
  <c r="N90" i="15" s="1"/>
  <c r="K16" i="6" s="1"/>
  <c r="K47" i="6" s="1"/>
  <c r="M88" i="15"/>
  <c r="M90" i="15" s="1"/>
  <c r="J16" i="6" s="1"/>
  <c r="J47" i="6" s="1"/>
  <c r="L88" i="15"/>
  <c r="L90" i="15" s="1"/>
  <c r="I16" i="6" s="1"/>
  <c r="I47" i="6" s="1"/>
  <c r="K88" i="15"/>
  <c r="K90" i="15" s="1"/>
  <c r="H16" i="6" s="1"/>
  <c r="H47" i="6" s="1"/>
  <c r="J88" i="15"/>
  <c r="J90" i="15" s="1"/>
  <c r="G16" i="6" s="1"/>
  <c r="G47" i="6" s="1"/>
  <c r="I84" i="15"/>
  <c r="J118" i="15"/>
  <c r="K118" i="15" s="1"/>
  <c r="L118" i="15" s="1"/>
  <c r="M118" i="15" s="1"/>
  <c r="N118" i="15" s="1"/>
  <c r="N74" i="15"/>
  <c r="N76" i="15" s="1"/>
  <c r="K11" i="6" s="1"/>
  <c r="M74" i="15"/>
  <c r="M76" i="15" s="1"/>
  <c r="J11" i="6" s="1"/>
  <c r="J37" i="6" s="1"/>
  <c r="J146" i="6" s="1"/>
  <c r="L74" i="15"/>
  <c r="L76" i="15" s="1"/>
  <c r="I11" i="6" s="1"/>
  <c r="I37" i="6" s="1"/>
  <c r="I146" i="6" s="1"/>
  <c r="K74" i="15"/>
  <c r="K76" i="15" s="1"/>
  <c r="H11" i="6" s="1"/>
  <c r="H37" i="6" s="1"/>
  <c r="H146" i="6" s="1"/>
  <c r="J74" i="15"/>
  <c r="J76" i="15" s="1"/>
  <c r="G11" i="6" s="1"/>
  <c r="G37" i="6" s="1"/>
  <c r="I55" i="15"/>
  <c r="I70" i="15"/>
  <c r="I19" i="17" l="1"/>
  <c r="K19" i="17"/>
  <c r="N59" i="15"/>
  <c r="N62" i="15" s="1"/>
  <c r="M59" i="15"/>
  <c r="M62" i="15" s="1"/>
  <c r="L59" i="15"/>
  <c r="L62" i="15" s="1"/>
  <c r="K59" i="15"/>
  <c r="K62" i="15" s="1"/>
  <c r="J59" i="15"/>
  <c r="J62" i="15" s="1"/>
  <c r="N113" i="15" l="1"/>
  <c r="N114" i="15" s="1"/>
  <c r="K61" i="6" s="1"/>
  <c r="K138" i="6" s="1"/>
  <c r="K30" i="4"/>
  <c r="K14" i="4"/>
  <c r="M113" i="15"/>
  <c r="M114" i="15" s="1"/>
  <c r="J61" i="6" s="1"/>
  <c r="J138" i="6" s="1"/>
  <c r="J14" i="4"/>
  <c r="J30" i="4"/>
  <c r="L113" i="15"/>
  <c r="L114" i="15" s="1"/>
  <c r="I61" i="6" s="1"/>
  <c r="I140" i="6" s="1"/>
  <c r="I30" i="4"/>
  <c r="I14" i="4"/>
  <c r="K113" i="15"/>
  <c r="K114" i="15" s="1"/>
  <c r="H61" i="6" s="1"/>
  <c r="H138" i="6" s="1"/>
  <c r="H14" i="4"/>
  <c r="H30" i="4"/>
  <c r="J113" i="15"/>
  <c r="J114" i="15" s="1"/>
  <c r="G61" i="6" s="1"/>
  <c r="G14" i="4"/>
  <c r="G30" i="4"/>
  <c r="N27" i="15"/>
  <c r="M27" i="15"/>
  <c r="L27" i="15"/>
  <c r="K27" i="15"/>
  <c r="J27" i="15"/>
  <c r="I22" i="15"/>
  <c r="I13" i="15"/>
  <c r="I12" i="15"/>
  <c r="J11" i="15"/>
  <c r="J18" i="15" s="1"/>
  <c r="J21" i="15" s="1"/>
  <c r="G18" i="4" s="1"/>
  <c r="G60" i="4" s="1"/>
  <c r="G100" i="4" s="1"/>
  <c r="K11" i="15"/>
  <c r="K15" i="15" s="1"/>
  <c r="L11" i="15"/>
  <c r="L14" i="15" s="1"/>
  <c r="M11" i="15"/>
  <c r="M14" i="15" s="1"/>
  <c r="N11" i="15"/>
  <c r="N15" i="15" s="1"/>
  <c r="I10" i="15"/>
  <c r="K140" i="6" l="1"/>
  <c r="K85" i="4"/>
  <c r="K66" i="4"/>
  <c r="K106" i="4" s="1"/>
  <c r="K83" i="4"/>
  <c r="K87" i="4" s="1"/>
  <c r="L57" i="17" s="1"/>
  <c r="L60" i="17" s="1"/>
  <c r="K64" i="4"/>
  <c r="J140" i="6"/>
  <c r="J64" i="4"/>
  <c r="J83" i="4"/>
  <c r="J87" i="4" s="1"/>
  <c r="K57" i="17" s="1"/>
  <c r="K60" i="17" s="1"/>
  <c r="J66" i="4"/>
  <c r="J106" i="4" s="1"/>
  <c r="J85" i="4"/>
  <c r="I138" i="6"/>
  <c r="I85" i="4"/>
  <c r="I83" i="4"/>
  <c r="I87" i="4" s="1"/>
  <c r="J57" i="17" s="1"/>
  <c r="J60" i="17" s="1"/>
  <c r="I66" i="4"/>
  <c r="I106" i="4" s="1"/>
  <c r="I64" i="4"/>
  <c r="H140" i="6"/>
  <c r="H85" i="4"/>
  <c r="H64" i="4"/>
  <c r="H83" i="4"/>
  <c r="H87" i="4" s="1"/>
  <c r="I57" i="17" s="1"/>
  <c r="I60" i="17" s="1"/>
  <c r="H66" i="4"/>
  <c r="H106" i="4" s="1"/>
  <c r="I113" i="15"/>
  <c r="G66" i="4"/>
  <c r="G106" i="4" s="1"/>
  <c r="G85" i="4"/>
  <c r="G64" i="4"/>
  <c r="G140" i="6"/>
  <c r="G138" i="6"/>
  <c r="N18" i="15"/>
  <c r="N21" i="15" s="1"/>
  <c r="N23" i="15" s="1"/>
  <c r="K25" i="6" s="1"/>
  <c r="N14" i="15"/>
  <c r="M15" i="15"/>
  <c r="M18" i="15"/>
  <c r="M21" i="15" s="1"/>
  <c r="M23" i="15" s="1"/>
  <c r="J25" i="6" s="1"/>
  <c r="L15" i="15"/>
  <c r="L18" i="15"/>
  <c r="L21" i="15" s="1"/>
  <c r="L23" i="15" s="1"/>
  <c r="I25" i="6" s="1"/>
  <c r="K18" i="15"/>
  <c r="K21" i="15" s="1"/>
  <c r="K23" i="15" s="1"/>
  <c r="H25" i="6" s="1"/>
  <c r="K14" i="15"/>
  <c r="J14" i="15"/>
  <c r="G83" i="4" s="1"/>
  <c r="J15" i="15"/>
  <c r="J23" i="15"/>
  <c r="G25" i="6" s="1"/>
  <c r="F41" i="4"/>
  <c r="G10" i="17"/>
  <c r="G20" i="17" s="1"/>
  <c r="G134" i="6" l="1"/>
  <c r="H34" i="17" s="1"/>
  <c r="G136" i="6"/>
  <c r="H39" i="17" s="1"/>
  <c r="G81" i="4"/>
  <c r="H44" i="17" s="1"/>
  <c r="G126" i="6"/>
  <c r="G77" i="4"/>
  <c r="H24" i="17" s="1"/>
  <c r="G130" i="6"/>
  <c r="G132" i="6"/>
  <c r="G144" i="6"/>
  <c r="G128" i="6"/>
  <c r="G79" i="4"/>
  <c r="H29" i="17" s="1"/>
  <c r="G75" i="4"/>
  <c r="H19" i="17" s="1"/>
  <c r="G142" i="6"/>
  <c r="G146" i="6"/>
  <c r="K104" i="4"/>
  <c r="K108" i="4" s="1"/>
  <c r="L77" i="17" s="1"/>
  <c r="L79" i="17" s="1"/>
  <c r="K68" i="4"/>
  <c r="J104" i="4"/>
  <c r="J108" i="4" s="1"/>
  <c r="K77" i="17" s="1"/>
  <c r="K79" i="17" s="1"/>
  <c r="J68" i="4"/>
  <c r="I104" i="4"/>
  <c r="I108" i="4" s="1"/>
  <c r="J77" i="17" s="1"/>
  <c r="J79" i="17" s="1"/>
  <c r="I68" i="4"/>
  <c r="H104" i="4"/>
  <c r="H108" i="4" s="1"/>
  <c r="I77" i="17" s="1"/>
  <c r="I79" i="17" s="1"/>
  <c r="H68" i="4"/>
  <c r="G104" i="4"/>
  <c r="G108" i="4" s="1"/>
  <c r="H77" i="17" s="1"/>
  <c r="H79" i="17" s="1"/>
  <c r="G68" i="4"/>
  <c r="K113" i="6"/>
  <c r="K180" i="6" s="1"/>
  <c r="K91" i="6"/>
  <c r="K124" i="6"/>
  <c r="K111" i="6"/>
  <c r="K178" i="6" s="1"/>
  <c r="K93" i="6"/>
  <c r="K160" i="6" s="1"/>
  <c r="K95" i="6"/>
  <c r="K162" i="6" s="1"/>
  <c r="K99" i="6"/>
  <c r="K166" i="6" s="1"/>
  <c r="K97" i="6"/>
  <c r="K164" i="6" s="1"/>
  <c r="K103" i="6"/>
  <c r="K170" i="6" s="1"/>
  <c r="K107" i="6"/>
  <c r="K105" i="6"/>
  <c r="K172" i="6" s="1"/>
  <c r="K101" i="6"/>
  <c r="K168" i="6" s="1"/>
  <c r="K109" i="6"/>
  <c r="K176" i="6" s="1"/>
  <c r="J124" i="6"/>
  <c r="J105" i="6"/>
  <c r="J172" i="6" s="1"/>
  <c r="J113" i="6"/>
  <c r="J180" i="6" s="1"/>
  <c r="J91" i="6"/>
  <c r="J103" i="6"/>
  <c r="J170" i="6" s="1"/>
  <c r="J93" i="6"/>
  <c r="J160" i="6" s="1"/>
  <c r="J109" i="6"/>
  <c r="J176" i="6" s="1"/>
  <c r="J95" i="6"/>
  <c r="J162" i="6" s="1"/>
  <c r="J97" i="6"/>
  <c r="J164" i="6" s="1"/>
  <c r="J101" i="6"/>
  <c r="J168" i="6" s="1"/>
  <c r="J107" i="6"/>
  <c r="J111" i="6"/>
  <c r="J178" i="6" s="1"/>
  <c r="J99" i="6"/>
  <c r="J166" i="6" s="1"/>
  <c r="I124" i="6"/>
  <c r="I101" i="6"/>
  <c r="I168" i="6" s="1"/>
  <c r="I113" i="6"/>
  <c r="I180" i="6" s="1"/>
  <c r="I91" i="6"/>
  <c r="I111" i="6"/>
  <c r="I178" i="6" s="1"/>
  <c r="I95" i="6"/>
  <c r="I162" i="6" s="1"/>
  <c r="I97" i="6"/>
  <c r="I164" i="6" s="1"/>
  <c r="I103" i="6"/>
  <c r="I170" i="6" s="1"/>
  <c r="I107" i="6"/>
  <c r="I99" i="6"/>
  <c r="I166" i="6" s="1"/>
  <c r="I93" i="6"/>
  <c r="I160" i="6" s="1"/>
  <c r="I109" i="6"/>
  <c r="I176" i="6" s="1"/>
  <c r="I105" i="6"/>
  <c r="I172" i="6" s="1"/>
  <c r="H91" i="6"/>
  <c r="H113" i="6"/>
  <c r="H180" i="6" s="1"/>
  <c r="H124" i="6"/>
  <c r="H107" i="6"/>
  <c r="H101" i="6"/>
  <c r="H168" i="6" s="1"/>
  <c r="H109" i="6"/>
  <c r="H176" i="6" s="1"/>
  <c r="H111" i="6"/>
  <c r="H178" i="6" s="1"/>
  <c r="H99" i="6"/>
  <c r="H166" i="6" s="1"/>
  <c r="H93" i="6"/>
  <c r="H160" i="6" s="1"/>
  <c r="H103" i="6"/>
  <c r="H170" i="6" s="1"/>
  <c r="H105" i="6"/>
  <c r="H172" i="6" s="1"/>
  <c r="H95" i="6"/>
  <c r="H162" i="6" s="1"/>
  <c r="H97" i="6"/>
  <c r="H164" i="6" s="1"/>
  <c r="G91" i="6"/>
  <c r="G109" i="6"/>
  <c r="G176" i="6" s="1"/>
  <c r="G95" i="6"/>
  <c r="G162" i="6" s="1"/>
  <c r="G113" i="6"/>
  <c r="G180" i="6" s="1"/>
  <c r="G93" i="6"/>
  <c r="G160" i="6" s="1"/>
  <c r="G101" i="6"/>
  <c r="G168" i="6" s="1"/>
  <c r="G107" i="6"/>
  <c r="G99" i="6"/>
  <c r="G166" i="6" s="1"/>
  <c r="G105" i="6"/>
  <c r="G172" i="6" s="1"/>
  <c r="G97" i="6"/>
  <c r="G164" i="6" s="1"/>
  <c r="G124" i="6"/>
  <c r="G111" i="6"/>
  <c r="G178" i="6" s="1"/>
  <c r="G103" i="6"/>
  <c r="G170" i="6" s="1"/>
  <c r="I23" i="15"/>
  <c r="I21" i="15"/>
  <c r="G51" i="17"/>
  <c r="G59" i="17" s="1"/>
  <c r="G45" i="17"/>
  <c r="G40" i="17"/>
  <c r="G35" i="17"/>
  <c r="G30" i="17"/>
  <c r="G25" i="17"/>
  <c r="G87" i="4" l="1"/>
  <c r="H57" i="17" s="1"/>
  <c r="H60" i="17" s="1"/>
  <c r="K174" i="6"/>
  <c r="K182" i="6" s="1"/>
  <c r="K115" i="6"/>
  <c r="K158" i="6"/>
  <c r="K117" i="6"/>
  <c r="J174" i="6"/>
  <c r="J182" i="6" s="1"/>
  <c r="J115" i="6"/>
  <c r="J117" i="6" s="1"/>
  <c r="J158" i="6"/>
  <c r="I115" i="6"/>
  <c r="I117" i="6" s="1"/>
  <c r="I174" i="6"/>
  <c r="I182" i="6" s="1"/>
  <c r="I158" i="6"/>
  <c r="H115" i="6"/>
  <c r="H117" i="6" s="1"/>
  <c r="H174" i="6"/>
  <c r="H182" i="6" s="1"/>
  <c r="H158" i="6"/>
  <c r="G115" i="6"/>
  <c r="G117" i="6" s="1"/>
  <c r="G174" i="6"/>
  <c r="G182" i="6" s="1"/>
  <c r="G158" i="6"/>
  <c r="G58" i="17"/>
  <c r="G64" i="17"/>
  <c r="K184" i="6" l="1"/>
  <c r="L82" i="17" s="1"/>
  <c r="L84" i="17" s="1"/>
  <c r="J184" i="6"/>
  <c r="K82" i="17" s="1"/>
  <c r="K84" i="17" s="1"/>
  <c r="I184" i="6"/>
  <c r="J82" i="17" s="1"/>
  <c r="J84" i="17" s="1"/>
  <c r="H184" i="6"/>
  <c r="I82" i="17" s="1"/>
  <c r="I84" i="17" s="1"/>
  <c r="G184" i="6"/>
  <c r="H82" i="17" s="1"/>
  <c r="H84" i="17" s="1"/>
  <c r="F84" i="6"/>
  <c r="F49" i="4"/>
  <c r="F82" i="6"/>
  <c r="F80" i="6"/>
  <c r="F78" i="6"/>
  <c r="F76" i="6"/>
  <c r="F74" i="6"/>
  <c r="F72" i="6"/>
  <c r="F70" i="6"/>
  <c r="F68" i="6"/>
  <c r="F51" i="6"/>
  <c r="F43" i="6"/>
  <c r="F35" i="6"/>
  <c r="F31" i="6"/>
  <c r="F29" i="6"/>
  <c r="F27" i="6"/>
  <c r="F19" i="6"/>
  <c r="F15" i="6"/>
  <c r="F12" i="6"/>
  <c r="F9" i="6"/>
  <c r="F12" i="4"/>
  <c r="F13" i="4"/>
  <c r="F47" i="4"/>
  <c r="F45" i="4"/>
  <c r="F43" i="4"/>
  <c r="F39" i="4"/>
  <c r="F56" i="4" s="1"/>
  <c r="F28" i="4"/>
  <c r="F26" i="4"/>
  <c r="F22" i="4"/>
  <c r="F20" i="4"/>
  <c r="F10" i="4"/>
  <c r="F8" i="4"/>
  <c r="F45" i="6" l="1"/>
  <c r="F53" i="6"/>
  <c r="F39" i="6"/>
  <c r="F20" i="6"/>
  <c r="F55" i="6" s="1"/>
  <c r="F16" i="6"/>
  <c r="F47" i="6" s="1"/>
  <c r="F11" i="6" l="1"/>
  <c r="F37" i="6" s="1"/>
  <c r="I11" i="15"/>
  <c r="AH3" i="15"/>
  <c r="F24" i="4" l="1"/>
  <c r="F18" i="4"/>
  <c r="F58" i="4" l="1"/>
  <c r="F98" i="4" s="1"/>
  <c r="F77" i="4"/>
  <c r="G24" i="17" s="1"/>
  <c r="F136" i="6"/>
  <c r="G39" i="17" s="1"/>
  <c r="F144" i="6"/>
  <c r="F132" i="6"/>
  <c r="F75" i="4"/>
  <c r="G19" i="17" s="1"/>
  <c r="F134" i="6"/>
  <c r="G34" i="17" s="1"/>
  <c r="F81" i="4"/>
  <c r="G44" i="17" s="1"/>
  <c r="F130" i="6"/>
  <c r="F142" i="6"/>
  <c r="F79" i="4"/>
  <c r="G29" i="17" s="1"/>
  <c r="F126" i="6"/>
  <c r="F128" i="6"/>
  <c r="F146" i="6"/>
  <c r="F30" i="4"/>
  <c r="F64" i="4" s="1"/>
  <c r="F104" i="4" s="1"/>
  <c r="I114" i="15"/>
  <c r="F61" i="6" s="1"/>
  <c r="F62" i="4"/>
  <c r="F102" i="4" s="1"/>
  <c r="F60" i="4"/>
  <c r="F100" i="4" s="1"/>
  <c r="F14" i="4"/>
  <c r="F25" i="6"/>
  <c r="F124" i="6" l="1"/>
  <c r="F111" i="6"/>
  <c r="F178" i="6" s="1"/>
  <c r="F113" i="6"/>
  <c r="F180" i="6" s="1"/>
  <c r="F138" i="6"/>
  <c r="F140" i="6"/>
  <c r="F148" i="6" s="1"/>
  <c r="F105" i="6"/>
  <c r="F172" i="6" s="1"/>
  <c r="F66" i="4"/>
  <c r="F106" i="4" s="1"/>
  <c r="F85" i="4"/>
  <c r="F83" i="4"/>
  <c r="F99" i="6"/>
  <c r="F109" i="6"/>
  <c r="F176" i="6" s="1"/>
  <c r="F107" i="6"/>
  <c r="F91" i="6"/>
  <c r="F158" i="6" s="1"/>
  <c r="F95" i="6"/>
  <c r="F162" i="6" s="1"/>
  <c r="J148" i="6" l="1"/>
  <c r="J150" i="6" s="1"/>
  <c r="K63" i="17" s="1"/>
  <c r="K65" i="17" s="1"/>
  <c r="K67" i="17" s="1"/>
  <c r="K71" i="17" s="1"/>
  <c r="H148" i="6"/>
  <c r="H150" i="6" s="1"/>
  <c r="I63" i="17" s="1"/>
  <c r="I65" i="17" s="1"/>
  <c r="I67" i="17" s="1"/>
  <c r="I71" i="17" s="1"/>
  <c r="G148" i="6"/>
  <c r="G150" i="6" s="1"/>
  <c r="H63" i="17" s="1"/>
  <c r="H65" i="17" s="1"/>
  <c r="H67" i="17" s="1"/>
  <c r="H71" i="17" s="1"/>
  <c r="I148" i="6"/>
  <c r="I150" i="6" s="1"/>
  <c r="J63" i="17" s="1"/>
  <c r="J65" i="17" s="1"/>
  <c r="J67" i="17" s="1"/>
  <c r="J71" i="17" s="1"/>
  <c r="K148" i="6"/>
  <c r="K150" i="6" s="1"/>
  <c r="L63" i="17" s="1"/>
  <c r="L65" i="17" s="1"/>
  <c r="L67" i="17" s="1"/>
  <c r="L71" i="17" s="1"/>
  <c r="F166" i="6"/>
  <c r="F174" i="6"/>
  <c r="F115" i="6"/>
  <c r="F101" i="6"/>
  <c r="F168" i="6" s="1"/>
  <c r="F93" i="6"/>
  <c r="F160" i="6" s="1"/>
  <c r="F103" i="6"/>
  <c r="F170" i="6" s="1"/>
  <c r="F97" i="6"/>
  <c r="F164" i="6" s="1"/>
  <c r="F117" i="6" l="1"/>
  <c r="F87" i="4"/>
  <c r="G57" i="17" s="1"/>
  <c r="G60" i="17" s="1"/>
  <c r="F150" i="6" l="1"/>
  <c r="G63" i="17" s="1"/>
  <c r="G65" i="17" s="1"/>
  <c r="G67" i="17" s="1"/>
  <c r="G71" i="17" s="1"/>
  <c r="F68" i="4" l="1"/>
  <c r="F182" i="6"/>
  <c r="F184" i="6" s="1"/>
  <c r="G82" i="17" s="1"/>
  <c r="G84" i="17" s="1"/>
  <c r="F108" i="4" l="1"/>
  <c r="G77" i="17" s="1"/>
  <c r="G7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Silviu Lacatusu</author>
  </authors>
  <commentList>
    <comment ref="J9" authorId="0" shapeId="0" xr:uid="{0951FC3F-63C2-4743-B727-5F777BCC1031}">
      <text>
        <r>
          <rPr>
            <sz val="9"/>
            <color indexed="81"/>
            <rFont val="Tahoma"/>
            <family val="2"/>
          </rPr>
          <t xml:space="preserve">Se vor completa/personaliza numele pentru fiecare zona de colectare si mediu urban/rural, in conformitate cu caietul de sarcini al activității de colectare separată și transport separat al deșeurilor municipale
</t>
        </r>
      </text>
    </comment>
    <comment ref="K9" authorId="0" shapeId="0" xr:uid="{BE3A9F27-A2B8-4DD5-B8F8-7FB823D396AB}">
      <text>
        <r>
          <rPr>
            <sz val="9"/>
            <color indexed="81"/>
            <rFont val="Tahoma"/>
            <family val="2"/>
          </rPr>
          <t xml:space="preserve">Se vor completa/personaliza numele pentru fiecare zona de colectare si mediu urban/rural, in conformitate cu caietul de sarcini al activității de colectare separată și transport separat al deșeurilor municipale
</t>
        </r>
      </text>
    </comment>
    <comment ref="L9" authorId="0" shapeId="0" xr:uid="{ED017570-9627-4DFC-B47C-53590EABB501}">
      <text>
        <r>
          <rPr>
            <sz val="9"/>
            <color indexed="81"/>
            <rFont val="Tahoma"/>
            <family val="2"/>
          </rPr>
          <t xml:space="preserve">Se vor completa/personaliza numele pentru fiecare zona de colectare si mediu urban/rural, in conformitate cu caietul de sarcini al activității de colectare separată și transport separat al deșeurilor municipale
</t>
        </r>
      </text>
    </comment>
    <comment ref="M9" authorId="0" shapeId="0" xr:uid="{D547DC8A-EFDB-4475-BEA3-099E8D95BE42}">
      <text>
        <r>
          <rPr>
            <sz val="9"/>
            <color indexed="81"/>
            <rFont val="Tahoma"/>
            <family val="2"/>
          </rPr>
          <t xml:space="preserve">Se vor completa/personaliza numele pentru fiecare zona de colectare si mediu urban/rural, in conformitate cu caietul de sarcini al activității de colectare separată și transport separat al deșeurilor municipale
</t>
        </r>
      </text>
    </comment>
    <comment ref="N9" authorId="0" shapeId="0" xr:uid="{4B1EFCA3-20E5-44C5-8BB9-BB93C5439B6F}">
      <text>
        <r>
          <rPr>
            <sz val="9"/>
            <color indexed="81"/>
            <rFont val="Tahoma"/>
            <family val="2"/>
          </rPr>
          <t xml:space="preserve">Se vor completa/personaliza numele pentru fiecare zona de colectare si mediu urban/rural, in conformitate cu caietul de sarcini al activității de colectare separată și transport separat al deșeurilor municipale
</t>
        </r>
      </text>
    </comment>
    <comment ref="I10" authorId="0" shapeId="0" xr:uid="{4CE0D23D-110E-4CBB-ABA0-37CE329262F6}">
      <text>
        <r>
          <rPr>
            <sz val="9"/>
            <color indexed="81"/>
            <rFont val="Tahoma"/>
            <charset val="1"/>
          </rPr>
          <t xml:space="preserve">Numărul total de locuitori stabilit în caietul de sarcini aferent tuturor zonelor de colectare
</t>
        </r>
      </text>
    </comment>
    <comment ref="J10" authorId="0" shapeId="0" xr:uid="{5C970624-63A5-4F3C-A44D-0B86B03A9D62}">
      <text>
        <r>
          <rPr>
            <sz val="9"/>
            <color indexed="81"/>
            <rFont val="Tahoma"/>
            <family val="2"/>
          </rPr>
          <t>Numărul total de locuitori stabilit în caietul de sarcini aferent zonei de colectare 1 .... - mediul urban</t>
        </r>
        <r>
          <rPr>
            <b/>
            <sz val="9"/>
            <color indexed="81"/>
            <rFont val="Tahoma"/>
            <family val="2"/>
          </rPr>
          <t xml:space="preserve">
</t>
        </r>
        <r>
          <rPr>
            <sz val="9"/>
            <color indexed="81"/>
            <rFont val="Tahoma"/>
            <family val="2"/>
          </rPr>
          <t xml:space="preserve">
</t>
        </r>
      </text>
    </comment>
    <comment ref="K10" authorId="0" shapeId="0" xr:uid="{5F10007F-93EA-4A97-8A9F-95C2BF557A5B}">
      <text>
        <r>
          <rPr>
            <sz val="9"/>
            <color indexed="81"/>
            <rFont val="Tahoma"/>
            <family val="2"/>
          </rPr>
          <t>Numărul total de locuitori stabilit în caietul de sarcini aferent zonei de colectare 1 .... - mediul rural</t>
        </r>
        <r>
          <rPr>
            <b/>
            <sz val="9"/>
            <color indexed="81"/>
            <rFont val="Tahoma"/>
            <family val="2"/>
          </rPr>
          <t xml:space="preserve">
</t>
        </r>
        <r>
          <rPr>
            <sz val="9"/>
            <color indexed="81"/>
            <rFont val="Tahoma"/>
            <family val="2"/>
          </rPr>
          <t xml:space="preserve">
</t>
        </r>
      </text>
    </comment>
    <comment ref="L10" authorId="0" shapeId="0" xr:uid="{F2472AB5-9A5F-45DB-B5CF-89CE25FC775B}">
      <text>
        <r>
          <rPr>
            <sz val="9"/>
            <color indexed="81"/>
            <rFont val="Tahoma"/>
            <family val="2"/>
          </rPr>
          <t>Numărul total de locuitori stabilit în caietul de sarcini aferent zonei de colectare 2 .... - mediul urban</t>
        </r>
        <r>
          <rPr>
            <b/>
            <sz val="9"/>
            <color indexed="81"/>
            <rFont val="Tahoma"/>
            <family val="2"/>
          </rPr>
          <t xml:space="preserve">
</t>
        </r>
        <r>
          <rPr>
            <sz val="9"/>
            <color indexed="81"/>
            <rFont val="Tahoma"/>
            <family val="2"/>
          </rPr>
          <t xml:space="preserve">
</t>
        </r>
      </text>
    </comment>
    <comment ref="M10" authorId="0" shapeId="0" xr:uid="{87000660-D0A9-44B4-96A1-0483DA7C9669}">
      <text>
        <r>
          <rPr>
            <sz val="9"/>
            <color indexed="81"/>
            <rFont val="Tahoma"/>
            <family val="2"/>
          </rPr>
          <t>Numărul total de locuitori stabilit în caietul de sarcini aferent zonei de colectare 2 .... - mediul rural</t>
        </r>
        <r>
          <rPr>
            <b/>
            <sz val="9"/>
            <color indexed="81"/>
            <rFont val="Tahoma"/>
            <family val="2"/>
          </rPr>
          <t xml:space="preserve">
</t>
        </r>
        <r>
          <rPr>
            <sz val="9"/>
            <color indexed="81"/>
            <rFont val="Tahoma"/>
            <family val="2"/>
          </rPr>
          <t xml:space="preserve">
</t>
        </r>
      </text>
    </comment>
    <comment ref="N10" authorId="0" shapeId="0" xr:uid="{0709F5EF-7CF1-4860-B18A-DCA0521D6D47}">
      <text>
        <r>
          <rPr>
            <sz val="9"/>
            <color indexed="81"/>
            <rFont val="Tahoma"/>
            <family val="2"/>
          </rPr>
          <t>Numărul total de locuitori stabilit în caietul de sarcini aferent zonei de colectare n .... - mediul ...</t>
        </r>
        <r>
          <rPr>
            <b/>
            <sz val="9"/>
            <color indexed="81"/>
            <rFont val="Tahoma"/>
            <family val="2"/>
          </rPr>
          <t xml:space="preserve">
</t>
        </r>
        <r>
          <rPr>
            <sz val="9"/>
            <color indexed="81"/>
            <rFont val="Tahoma"/>
            <family val="2"/>
          </rPr>
          <t xml:space="preserve">
</t>
        </r>
      </text>
    </comment>
    <comment ref="I12" authorId="0" shapeId="0" xr:uid="{857B60CE-EE5E-4ADB-9F32-236EADF7367F}">
      <text>
        <r>
          <rPr>
            <sz val="9"/>
            <color indexed="81"/>
            <rFont val="Tahoma"/>
            <family val="2"/>
          </rPr>
          <t>Cantitatea totală anuală de deșeuri menajere programată  Q menajere, din caietul/caietele de sarcini al /ale activității de colectare separata și transport separat al deșeurilor reziduale/reciclabile/biodeșeuri</t>
        </r>
      </text>
    </comment>
    <comment ref="J12" authorId="0" shapeId="0" xr:uid="{5011BD7D-5A29-4A48-8BAF-D1567187D7D3}">
      <text>
        <r>
          <rPr>
            <sz val="9"/>
            <color indexed="81"/>
            <rFont val="Tahoma"/>
            <family val="2"/>
          </rPr>
          <t>Cantitatea totală anuală de deșeuri menajere programată  Q menajere, din caietul aferent zonei de colectare 1 ... - mediul urban al activității de colectare separata și transport separat al deșeurilor reziduale/reciclabile/biodeșeuri</t>
        </r>
        <r>
          <rPr>
            <sz val="9"/>
            <color indexed="81"/>
            <rFont val="Tahoma"/>
            <charset val="1"/>
          </rPr>
          <t xml:space="preserve">
</t>
        </r>
      </text>
    </comment>
    <comment ref="K12" authorId="0" shapeId="0" xr:uid="{0E5EF8B1-14FC-4216-A090-1D267855A1DB}">
      <text>
        <r>
          <rPr>
            <sz val="9"/>
            <color indexed="81"/>
            <rFont val="Tahoma"/>
            <family val="2"/>
          </rPr>
          <t xml:space="preserve">Cantitatea totală anuală de deșeuri menajere programată  Q menajere, din caietul aferent zonei de colectare 1 ... - mediul rural al activității de colectare separata și transport separat al deșeurilor reziduale/reciclabile/biodeșeuri
</t>
        </r>
      </text>
    </comment>
    <comment ref="L12" authorId="0" shapeId="0" xr:uid="{E097E71B-1712-4A9D-8CBE-B15C01E564DC}">
      <text>
        <r>
          <rPr>
            <sz val="9"/>
            <color indexed="81"/>
            <rFont val="Tahoma"/>
            <family val="2"/>
          </rPr>
          <t xml:space="preserve">Cantitatea totală anuală de deșeuri menajere programată  Q menajere, din caietul aferent zonei de colectare 2 ... - mediul urban al activității de colectare separata și transport separat al deșeurilor reziduale/reciclabile/biodeșeuri
</t>
        </r>
      </text>
    </comment>
    <comment ref="M12" authorId="0" shapeId="0" xr:uid="{1D783C48-378B-46CB-B424-DE3926EB6815}">
      <text>
        <r>
          <rPr>
            <sz val="9"/>
            <color indexed="81"/>
            <rFont val="Tahoma"/>
            <family val="2"/>
          </rPr>
          <t xml:space="preserve">Cantitatea totală anuală de deșeuri menajere programată  Q menajere, din caietul aferent zonei de colectare 2 ... - mediul rural al activității de colectare separata și transport separat al deșeurilor reziduale/reciclabile/biodeșeuri
</t>
        </r>
      </text>
    </comment>
    <comment ref="N12" authorId="0" shapeId="0" xr:uid="{A70094F5-F699-4AEA-84CB-6481C60B8EB3}">
      <text>
        <r>
          <rPr>
            <sz val="9"/>
            <color indexed="81"/>
            <rFont val="Tahoma"/>
            <family val="2"/>
          </rPr>
          <t>Cantitatea totală anuală de deșeuri menajere programată  Q menajere, din caietul aferent zonei de colectare n ... - mediul ….. al activității de colectare separata și transport separat al deșeurilor reziduale/reciclabile/biodeșeuri</t>
        </r>
      </text>
    </comment>
    <comment ref="I13" authorId="0" shapeId="0" xr:uid="{BF209F6A-AC01-44EE-B4B1-A966E6E58254}">
      <text>
        <r>
          <rPr>
            <sz val="9"/>
            <color indexed="81"/>
            <rFont val="Tahoma"/>
            <family val="2"/>
          </rPr>
          <t>Cantitatea totală anuală de deșeuri menajere programată  Q similare, din caietul/caietele de sarcini al /ale activității de colectare separata și transport separat al deșeurilor reziduale/reciclabile/biodeșeuri</t>
        </r>
      </text>
    </comment>
    <comment ref="J13" authorId="0" shapeId="0" xr:uid="{6260A5FD-F1CF-4945-AB32-0FE5C379A874}">
      <text>
        <r>
          <rPr>
            <sz val="9"/>
            <color indexed="81"/>
            <rFont val="Tahoma"/>
            <family val="2"/>
          </rPr>
          <t xml:space="preserve">Cantitatea totală anuală de deșeuri menajere programată  Q similare, din caietul aferent zonei de colectare 1 ... - mediul urban al activității de colectare separata și transport separat al deșeurilor reziduale/reciclabile/biodeșeuri
</t>
        </r>
      </text>
    </comment>
    <comment ref="K13" authorId="0" shapeId="0" xr:uid="{99341CBB-69C9-4249-8E31-C958ACEB431F}">
      <text>
        <r>
          <rPr>
            <sz val="9"/>
            <color indexed="81"/>
            <rFont val="Tahoma"/>
            <family val="2"/>
          </rPr>
          <t xml:space="preserve">Cantitatea totală anuală de deșeuri menajere programată  Q similare, din caietul aferent zonei de colectare 1 ... - mediul rural al activității de colectare separata și transport separat al deșeurilor reziduale/reciclabile/biodeșeuri
</t>
        </r>
      </text>
    </comment>
    <comment ref="L13" authorId="0" shapeId="0" xr:uid="{C5E657FB-3729-4325-89AC-6D9750FC4A6C}">
      <text>
        <r>
          <rPr>
            <sz val="9"/>
            <color indexed="81"/>
            <rFont val="Tahoma"/>
            <family val="2"/>
          </rPr>
          <t xml:space="preserve">Cantitatea totală anuală de deșeuri menajere programată  Q similare, din caietul aferent zonei de colectare 2 ... - mediul urban al activității de colectare separata și transport separat al deșeurilor reziduale/reciclabile/biodeșeuri
</t>
        </r>
      </text>
    </comment>
    <comment ref="M13" authorId="0" shapeId="0" xr:uid="{836CC257-DF20-450E-976E-5834C5792FD8}">
      <text>
        <r>
          <rPr>
            <sz val="9"/>
            <color indexed="81"/>
            <rFont val="Tahoma"/>
            <family val="2"/>
          </rPr>
          <t xml:space="preserve">Cantitatea totală anuală de deșeuri menajere programată  Q similare, din caietul aferent zonei de colectare 2 ... - mediul rural al activității de colectare separata și transport separat al deșeurilor reziduale/reciclabile/biodeșeuri
</t>
        </r>
      </text>
    </comment>
    <comment ref="N13" authorId="0" shapeId="0" xr:uid="{AFE1408B-E2CC-4B1B-A4FB-C2F233822599}">
      <text>
        <r>
          <rPr>
            <sz val="9"/>
            <color indexed="81"/>
            <rFont val="Tahoma"/>
            <family val="2"/>
          </rPr>
          <t xml:space="preserve">Cantitatea totală anuală de deșeuri menajere programată  Q similare, din caietul aferent zonei de colectare n ... - mediul ….. al activității de colectare separata și transport separat al deșeurilor reziduale/reciclabile/biodeșeuri
</t>
        </r>
      </text>
    </comment>
    <comment ref="J17" authorId="0" shapeId="0" xr:uid="{A910C940-C381-4D0C-B0E3-98A763F1C7E0}">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K17" authorId="0" shapeId="0" xr:uid="{EE8FCD1A-4A04-4C3A-900F-B720F6B77D2F}">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L17" authorId="0" shapeId="0" xr:uid="{7E1DA2A8-75A9-49D7-A29A-BAAC09EAE35B}">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M17" authorId="0" shapeId="0" xr:uid="{4E51D1E3-D997-45A1-894C-B66BCF8A1F26}">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N17" authorId="0" shapeId="0" xr:uid="{66C2CCDF-C219-470B-B4EE-4BBFDE88B895}">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C19" authorId="0" shapeId="0" xr:uid="{35BA3CF8-0CB2-4322-A42C-2ABD89C214B2}">
      <text>
        <r>
          <rPr>
            <sz val="9"/>
            <color indexed="81"/>
            <rFont val="Tahoma"/>
            <family val="2"/>
          </rPr>
          <t xml:space="preserve">Valoarea minima a indicatorul de performanță pentru colectarea separată a deșeurilor de hârtie, metal, plastic și sticlă prevăzut în contractul de delegare trebuie sa fie de 70%,  în conformitate cu prevederile din anexa nr. 5 la O.U.G. nr. 92/2021 privind regimul deșeurilor, cu modificările și completările ulterioare. 
</t>
        </r>
      </text>
    </comment>
    <comment ref="J19" authorId="0" shapeId="0" xr:uid="{297471A0-1B8E-4C17-BA7B-C7BB71602790}">
      <text>
        <r>
          <rPr>
            <sz val="9"/>
            <color indexed="81"/>
            <rFont val="Tahoma"/>
            <family val="2"/>
          </rPr>
          <t>Valoarea indictorului prevăzută în caietul de sarcini al activității de colectare separată și transport separat al deșeurilor de hârtie, metal, plastic și stică</t>
        </r>
      </text>
    </comment>
    <comment ref="K19" authorId="0" shapeId="0" xr:uid="{96820D94-6A29-49D4-BAFD-A4AB6D72D2EA}">
      <text>
        <r>
          <rPr>
            <sz val="9"/>
            <color indexed="81"/>
            <rFont val="Tahoma"/>
            <family val="2"/>
          </rPr>
          <t>Valoarea indictorului prevăzută în caietul de sarcini al activității de colectare separată și transport separat al deșeurilor de hârtie, metal, plastic și stică</t>
        </r>
      </text>
    </comment>
    <comment ref="L19" authorId="0" shapeId="0" xr:uid="{984E5407-F299-4DC3-90A2-E7665F9C1AF7}">
      <text>
        <r>
          <rPr>
            <sz val="9"/>
            <color indexed="81"/>
            <rFont val="Tahoma"/>
            <family val="2"/>
          </rPr>
          <t>Valoarea indictorului prevăzută în caietul de sarcini al activității de colectare separată și transport separat al deșeurilor de hârtie, metal, plastic și stică</t>
        </r>
      </text>
    </comment>
    <comment ref="M19" authorId="0" shapeId="0" xr:uid="{3947A874-0FC3-408F-BC41-BAE3CB6778F7}">
      <text>
        <r>
          <rPr>
            <sz val="9"/>
            <color indexed="81"/>
            <rFont val="Tahoma"/>
            <family val="2"/>
          </rPr>
          <t>Valoarea indictorului prevăzută în caietul de sarcini al activității de colectare separată și transport separat al deșeurilor de hârtie, metal, plastic și stică</t>
        </r>
      </text>
    </comment>
    <comment ref="N19" authorId="0" shapeId="0" xr:uid="{E56028ED-334F-4302-8A28-27A82D127EFE}">
      <text>
        <r>
          <rPr>
            <sz val="9"/>
            <color indexed="81"/>
            <rFont val="Tahoma"/>
            <family val="2"/>
          </rPr>
          <t>Valoarea indictorului prevăzută în caietul de sarcini al activității de colectare separată și transport separat al deșeurilor de hârtie, metal, plastic și stică</t>
        </r>
      </text>
    </comment>
    <comment ref="C21" authorId="0" shapeId="0" xr:uid="{07EBAAB0-AAA2-480F-BA38-CD1FF9A1E7B0}">
      <text>
        <r>
          <rPr>
            <sz val="9"/>
            <color indexed="81"/>
            <rFont val="Tahoma"/>
            <family val="2"/>
          </rPr>
          <t xml:space="preserve"> Cantitatea programată de deșeuri reciclabile colectate separat se calculează pe baza indicatorului de performanță pentru colectarea separată a deșeurilor de hârtie, metal, plastic și sticlă prevăzut în contractul de delegare sau, după caz în hotărârea de dare în administrare. Valoarea minimă a indicatorului este de 70% deșeuri de hârtie metal, plastic și sticlă colectate separat din cantitatea totală generată de deșeuri de hârtie metal, plastic și sticlă, care, în lipsa determinărilor de compoziție a deșeurilor, se consideră a fi 33% din cantitatea de deșeuri municipale (poziția VII), în conformitate cu prevederile din anexa nr. 5 la O.U.G. nr. 92/2021 privind regimul deșeurilor, cu modificările și completările ulterioare.</t>
        </r>
      </text>
    </comment>
    <comment ref="I21" authorId="0" shapeId="0" xr:uid="{B5944B6F-BE82-4680-9DB5-EB802BE031AA}">
      <text>
        <r>
          <rPr>
            <sz val="9"/>
            <color indexed="81"/>
            <rFont val="Tahoma"/>
            <family val="2"/>
          </rPr>
          <t xml:space="preserve">Cantitatea totala de deseuri programata Q reciclabile
</t>
        </r>
      </text>
    </comment>
    <comment ref="J21" authorId="0" shapeId="0" xr:uid="{CF8B1DB5-2B7A-4899-9F39-D7AD84847BF6}">
      <text>
        <r>
          <rPr>
            <sz val="9"/>
            <color indexed="81"/>
            <rFont val="Tahoma"/>
            <family val="2"/>
          </rPr>
          <t xml:space="preserve">Cantitatea de deseuri programata Q reciclabile </t>
        </r>
        <r>
          <rPr>
            <u/>
            <sz val="9"/>
            <color indexed="81"/>
            <rFont val="Tahoma"/>
            <family val="2"/>
          </rPr>
          <t>aferenta zonei de colectare 1 ... mediul urban</t>
        </r>
        <r>
          <rPr>
            <sz val="9"/>
            <color indexed="81"/>
            <rFont val="Tahoma"/>
            <family val="2"/>
          </rPr>
          <t xml:space="preserv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K21" authorId="0" shapeId="0" xr:uid="{083F5803-912A-4768-8FC9-BB31CC72DDA8}">
      <text>
        <r>
          <rPr>
            <sz val="9"/>
            <color indexed="81"/>
            <rFont val="Tahoma"/>
            <family val="2"/>
          </rPr>
          <t xml:space="preserve">Cantitatea de deseuri programata Q reciclabile </t>
        </r>
        <r>
          <rPr>
            <u/>
            <sz val="9"/>
            <color indexed="81"/>
            <rFont val="Tahoma"/>
            <family val="2"/>
          </rPr>
          <t>aferenta zonei de colectare 1 ... mediul rural</t>
        </r>
        <r>
          <rPr>
            <sz val="9"/>
            <color indexed="81"/>
            <rFont val="Tahoma"/>
            <family val="2"/>
          </rPr>
          <t xml:space="preserv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L21" authorId="0" shapeId="0" xr:uid="{54B81B04-6421-4061-B456-B03FF0590B47}">
      <text>
        <r>
          <rPr>
            <sz val="9"/>
            <color indexed="81"/>
            <rFont val="Tahoma"/>
            <family val="2"/>
          </rPr>
          <t xml:space="preserve">Cantitatea de deseuri programata Q reciclabile </t>
        </r>
        <r>
          <rPr>
            <u/>
            <sz val="9"/>
            <color indexed="81"/>
            <rFont val="Tahoma"/>
            <family val="2"/>
          </rPr>
          <t>aferenta zonei de colectare 2 ... mediul urban</t>
        </r>
        <r>
          <rPr>
            <sz val="9"/>
            <color indexed="81"/>
            <rFont val="Tahoma"/>
            <family val="2"/>
          </rPr>
          <t xml:space="preserv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M21" authorId="0" shapeId="0" xr:uid="{10EFE769-8C0F-4437-AAFF-441D9F5616A0}">
      <text>
        <r>
          <rPr>
            <sz val="9"/>
            <color indexed="81"/>
            <rFont val="Tahoma"/>
            <family val="2"/>
          </rPr>
          <t xml:space="preserve">Cantitatea de deseuri programata Q reciclabile </t>
        </r>
        <r>
          <rPr>
            <u/>
            <sz val="9"/>
            <color indexed="81"/>
            <rFont val="Tahoma"/>
            <family val="2"/>
          </rPr>
          <t>aferenta zonei de colectare 2 ... mediul rural</t>
        </r>
        <r>
          <rPr>
            <sz val="9"/>
            <color indexed="81"/>
            <rFont val="Tahoma"/>
            <family val="2"/>
          </rPr>
          <t xml:space="preserv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N21" authorId="0" shapeId="0" xr:uid="{E5739FF2-DD91-43B7-9951-F1CC3F419092}">
      <text>
        <r>
          <rPr>
            <sz val="9"/>
            <color indexed="81"/>
            <rFont val="Tahoma"/>
            <family val="2"/>
          </rPr>
          <t xml:space="preserve">Cantitatea de deseuri programata Q reciclabile </t>
        </r>
        <r>
          <rPr>
            <u/>
            <sz val="9"/>
            <color indexed="81"/>
            <rFont val="Tahoma"/>
            <family val="2"/>
          </rPr>
          <t>aferenta zonei de colectare n ... mediul ......</t>
        </r>
        <r>
          <rPr>
            <sz val="9"/>
            <color indexed="81"/>
            <rFont val="Tahoma"/>
            <family val="2"/>
          </rPr>
          <t xml:space="preserv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I22" authorId="0" shapeId="0" xr:uid="{AD413957-44C9-4C2F-9CCB-BB7512B909ED}">
      <text>
        <r>
          <rPr>
            <sz val="9"/>
            <color indexed="81"/>
            <rFont val="Tahoma"/>
            <family val="2"/>
          </rPr>
          <t xml:space="preserve">Cantitatea totala de biodeseuri programată Q biodeșeuri 
</t>
        </r>
      </text>
    </comment>
    <comment ref="J22" authorId="0" shapeId="0" xr:uid="{157A467A-5DFB-4DD6-97D4-9981BD770863}">
      <text>
        <r>
          <rPr>
            <sz val="9"/>
            <color indexed="81"/>
            <rFont val="Tahoma"/>
            <family val="2"/>
          </rPr>
          <t>Cantitatea de deseuri programată Q biodeșeu</t>
        </r>
        <r>
          <rPr>
            <u/>
            <sz val="9"/>
            <color indexed="81"/>
            <rFont val="Tahoma"/>
            <family val="2"/>
          </rPr>
          <t>ri aferenta zonei de colectare 1 ... mediul urban</t>
        </r>
        <r>
          <rPr>
            <sz val="9"/>
            <color indexed="81"/>
            <rFont val="Tahoma"/>
            <family val="2"/>
          </rPr>
          <t xml:space="preserve"> , din Fișa de Fundamentare a tarifului de colectare separată și transport separat al biodeșeurilor
</t>
        </r>
      </text>
    </comment>
    <comment ref="K22" authorId="0" shapeId="0" xr:uid="{DF450EFF-7E68-4394-B199-444C6EB9D539}">
      <text>
        <r>
          <rPr>
            <sz val="9"/>
            <color indexed="81"/>
            <rFont val="Tahoma"/>
            <family val="2"/>
          </rPr>
          <t>Cantitatea de deseuri programată Q biodeșeu</t>
        </r>
        <r>
          <rPr>
            <u/>
            <sz val="9"/>
            <color indexed="81"/>
            <rFont val="Tahoma"/>
            <family val="2"/>
          </rPr>
          <t>ri aferenta zonei de colectare 1 ... mediul rural</t>
        </r>
        <r>
          <rPr>
            <sz val="9"/>
            <color indexed="81"/>
            <rFont val="Tahoma"/>
            <family val="2"/>
          </rPr>
          <t xml:space="preserve"> , din Fișa de Fundamentare a tarifului de colectare separată și transport separat al biodeșeurilor
</t>
        </r>
      </text>
    </comment>
    <comment ref="L22" authorId="0" shapeId="0" xr:uid="{FFAB2341-C794-44A6-AC6F-4879FE6538B3}">
      <text>
        <r>
          <rPr>
            <sz val="9"/>
            <color indexed="81"/>
            <rFont val="Tahoma"/>
            <family val="2"/>
          </rPr>
          <t>Cantitatea de deseuri programată Q biodeșeu</t>
        </r>
        <r>
          <rPr>
            <u/>
            <sz val="9"/>
            <color indexed="81"/>
            <rFont val="Tahoma"/>
            <family val="2"/>
          </rPr>
          <t>ri aferenta zonei de colectare 2 ... mediul urban</t>
        </r>
        <r>
          <rPr>
            <sz val="9"/>
            <color indexed="81"/>
            <rFont val="Tahoma"/>
            <family val="2"/>
          </rPr>
          <t xml:space="preserve"> , din Fișa de Fundamentare a tarifului de colectare separată și transport separat al biodeșeurilor
</t>
        </r>
      </text>
    </comment>
    <comment ref="M22" authorId="0" shapeId="0" xr:uid="{3E27B22F-DB9C-40A9-8B8C-1C519A585B46}">
      <text>
        <r>
          <rPr>
            <sz val="9"/>
            <color indexed="81"/>
            <rFont val="Tahoma"/>
            <family val="2"/>
          </rPr>
          <t>Cantitatea de deseuri programată Q biodeșeu</t>
        </r>
        <r>
          <rPr>
            <u/>
            <sz val="9"/>
            <color indexed="81"/>
            <rFont val="Tahoma"/>
            <family val="2"/>
          </rPr>
          <t>ri aferenta zonei de colectare 2 ... mediul rural</t>
        </r>
        <r>
          <rPr>
            <sz val="9"/>
            <color indexed="81"/>
            <rFont val="Tahoma"/>
            <family val="2"/>
          </rPr>
          <t xml:space="preserve"> , din Fișa de Fundamentare a tarifului de colectare separată și transport separat al biodeșeurilor
</t>
        </r>
      </text>
    </comment>
    <comment ref="N22" authorId="0" shapeId="0" xr:uid="{C367F6A6-A221-42AE-A8AA-685B7D3FE13D}">
      <text>
        <r>
          <rPr>
            <sz val="9"/>
            <color indexed="81"/>
            <rFont val="Tahoma"/>
            <family val="2"/>
          </rPr>
          <t>Cantitatea de deseuri programată Q biodeșeu</t>
        </r>
        <r>
          <rPr>
            <u/>
            <sz val="9"/>
            <color indexed="81"/>
            <rFont val="Tahoma"/>
            <family val="2"/>
          </rPr>
          <t>ri aferenta zonei de colectare n ... mediul …..</t>
        </r>
        <r>
          <rPr>
            <sz val="9"/>
            <color indexed="81"/>
            <rFont val="Tahoma"/>
            <family val="2"/>
          </rPr>
          <t xml:space="preserve"> , din Fișa de Fundamentare a tarifului de colectare separată și transport separat al biodeșeurilor
</t>
        </r>
      </text>
    </comment>
    <comment ref="I23" authorId="0" shapeId="0" xr:uid="{768CC630-7BEC-4981-A337-97EA00B014F9}">
      <text>
        <r>
          <rPr>
            <sz val="9"/>
            <color indexed="81"/>
            <rFont val="Tahoma"/>
            <family val="2"/>
          </rPr>
          <t xml:space="preserve">Cantitatea de deșeuri programată Q reziduale, din Fișa de Fundamentare a tarifului de colectare separată și transport separat al deșeurilor reziduale, calculată în funcție de cantitatea de deșeuri reciclabile și biodeșeuri din cantitatea totală de deșeuri municipale
</t>
        </r>
      </text>
    </comment>
    <comment ref="J23" authorId="0" shapeId="0" xr:uid="{9BF9B82C-8EF1-4195-AF22-D86DA5D30EE9}">
      <text>
        <r>
          <rPr>
            <sz val="9"/>
            <color indexed="81"/>
            <rFont val="Tahoma"/>
            <family val="2"/>
          </rPr>
          <t xml:space="preserve">Cantitatea de deșeuri programată Q reziduale </t>
        </r>
        <r>
          <rPr>
            <u/>
            <sz val="9"/>
            <color indexed="81"/>
            <rFont val="Tahoma"/>
            <family val="2"/>
          </rPr>
          <t>aferenta zonei de colectare 1 - mediul urban</t>
        </r>
        <r>
          <rPr>
            <sz val="9"/>
            <color indexed="81"/>
            <rFont val="Tahoma"/>
            <family val="2"/>
          </rPr>
          <t xml:space="preserve">, din Fișa de Fundamentare a tarifului de colectare separată și transport separat al deșeurilor reziduale, calculată în funcție de cantitatea de deșeuri reciclabile și biodeșeuri din cantitatea totală de deșeuri municipale
</t>
        </r>
      </text>
    </comment>
    <comment ref="K23" authorId="0" shapeId="0" xr:uid="{E59662B3-B8B4-4938-BE7A-C9EBE591899F}">
      <text>
        <r>
          <rPr>
            <sz val="9"/>
            <color indexed="81"/>
            <rFont val="Tahoma"/>
            <family val="2"/>
          </rPr>
          <t xml:space="preserve">Cantitatea de deșeuri programată Q reziduale </t>
        </r>
        <r>
          <rPr>
            <u/>
            <sz val="9"/>
            <color indexed="81"/>
            <rFont val="Tahoma"/>
            <family val="2"/>
          </rPr>
          <t>aferenta zonei de colectare 1 - mediul rural</t>
        </r>
        <r>
          <rPr>
            <sz val="9"/>
            <color indexed="81"/>
            <rFont val="Tahoma"/>
            <family val="2"/>
          </rPr>
          <t xml:space="preserve">, din Fișa de Fundamentare a tarifului de colectare separată și transport separat al deșeurilor reziduale, calculată în funcție de cantitatea de deșeuri reciclabile și biodeșeuri din cantitatea totală de deșeuri municipale
</t>
        </r>
      </text>
    </comment>
    <comment ref="L23" authorId="0" shapeId="0" xr:uid="{C8B6A18F-9516-4711-AE32-73F78C58EBA2}">
      <text>
        <r>
          <rPr>
            <sz val="9"/>
            <color indexed="81"/>
            <rFont val="Tahoma"/>
            <family val="2"/>
          </rPr>
          <t xml:space="preserve">Cantitatea de deșeuri programată Q reziduale </t>
        </r>
        <r>
          <rPr>
            <u/>
            <sz val="9"/>
            <color indexed="81"/>
            <rFont val="Tahoma"/>
            <family val="2"/>
          </rPr>
          <t>aferenta zonei de colectare 2 - mediul urban</t>
        </r>
        <r>
          <rPr>
            <sz val="9"/>
            <color indexed="81"/>
            <rFont val="Tahoma"/>
            <family val="2"/>
          </rPr>
          <t xml:space="preserve">, din Fișa de Fundamentare a tarifului de colectare separată și transport separat al deșeurilor reziduale, calculată în funcție de cantitatea de deșeuri reciclabile și biodeșeuri din cantitatea totală de deșeuri municipale
</t>
        </r>
      </text>
    </comment>
    <comment ref="M23" authorId="0" shapeId="0" xr:uid="{8481C827-173D-4B55-8FB9-D70C095A8B94}">
      <text>
        <r>
          <rPr>
            <sz val="9"/>
            <color indexed="81"/>
            <rFont val="Tahoma"/>
            <family val="2"/>
          </rPr>
          <t xml:space="preserve">Cantitatea de deșeuri programată Q reziduale </t>
        </r>
        <r>
          <rPr>
            <u/>
            <sz val="9"/>
            <color indexed="81"/>
            <rFont val="Tahoma"/>
            <family val="2"/>
          </rPr>
          <t>aferenta zonei de colectare 2 - mediul rural</t>
        </r>
        <r>
          <rPr>
            <sz val="9"/>
            <color indexed="81"/>
            <rFont val="Tahoma"/>
            <family val="2"/>
          </rPr>
          <t xml:space="preserve">, din Fișa de Fundamentare a tarifului de colectare separată și transport separat al deșeurilor reziduale, calculată în funcție de cantitatea de deșeuri reciclabile și biodeșeuri din cantitatea totală de deșeuri municipale
</t>
        </r>
      </text>
    </comment>
    <comment ref="N23" authorId="0" shapeId="0" xr:uid="{209D0D88-8E1A-41EC-8E89-7628B2C1CD83}">
      <text>
        <r>
          <rPr>
            <sz val="9"/>
            <color indexed="81"/>
            <rFont val="Tahoma"/>
            <family val="2"/>
          </rPr>
          <t xml:space="preserve">Cantitatea de deșeuri programată Q reziduale </t>
        </r>
        <r>
          <rPr>
            <u/>
            <sz val="9"/>
            <color indexed="81"/>
            <rFont val="Tahoma"/>
            <family val="2"/>
          </rPr>
          <t>aferenta zonei de colectare n.... - mediul .....</t>
        </r>
        <r>
          <rPr>
            <sz val="9"/>
            <color indexed="81"/>
            <rFont val="Tahoma"/>
            <family val="2"/>
          </rPr>
          <t xml:space="preserve">, din Fișa de Fundamentare a tarifului de colectare separată și transport separat al deșeurilor reziduale, calculată în funcție de cantitatea de deșeuri reciclabile și biodeșeuri din cantitatea totală de deșeuri municipale
</t>
        </r>
      </text>
    </comment>
    <comment ref="J25" authorId="0" shapeId="0" xr:uid="{081D3810-690B-4F7E-B062-087F0D432716}">
      <text>
        <r>
          <rPr>
            <sz val="9"/>
            <color indexed="81"/>
            <rFont val="Tahoma"/>
            <family val="2"/>
          </rPr>
          <t xml:space="preserve">Valoare din caietul de sarcini al activității de colectare separată și transport separat al deseurilor reciclabile de hartie, metal, plastic și sticla 
</t>
        </r>
      </text>
    </comment>
    <comment ref="K25" authorId="0" shapeId="0" xr:uid="{857CB29A-71CE-466C-96E9-A6FA316030D7}">
      <text>
        <r>
          <rPr>
            <sz val="9"/>
            <color indexed="81"/>
            <rFont val="Tahoma"/>
            <family val="2"/>
          </rPr>
          <t xml:space="preserve">Valoare din caietul de sarcini al activității de colectare separată și transport separat al deseurilor reciclabile de hartie, metal, plastic și sticla 
</t>
        </r>
      </text>
    </comment>
    <comment ref="L25" authorId="0" shapeId="0" xr:uid="{34A78D50-0462-4E71-B72E-B775F7C9E4C7}">
      <text>
        <r>
          <rPr>
            <sz val="9"/>
            <color indexed="81"/>
            <rFont val="Tahoma"/>
            <family val="2"/>
          </rPr>
          <t xml:space="preserve">Valoare din caietul de sarcini al activității de colectare separată și transport separat al deseurilor reciclabile de hartie, metal, plastic și sticla 
</t>
        </r>
      </text>
    </comment>
    <comment ref="M25" authorId="0" shapeId="0" xr:uid="{7C2C4379-9000-4975-A9FC-E43950C77C57}">
      <text>
        <r>
          <rPr>
            <sz val="9"/>
            <color indexed="81"/>
            <rFont val="Tahoma"/>
            <family val="2"/>
          </rPr>
          <t xml:space="preserve">Valoare din caietul de sarcini al activității de colectare separată și transport separat al deseurilor reciclabile de hartie, metal, plastic și sticla 
</t>
        </r>
      </text>
    </comment>
    <comment ref="N25" authorId="0" shapeId="0" xr:uid="{DB57C8B1-B6AC-47CE-B982-635B62ED3E8E}">
      <text>
        <r>
          <rPr>
            <sz val="9"/>
            <color indexed="81"/>
            <rFont val="Tahoma"/>
            <family val="2"/>
          </rPr>
          <t xml:space="preserve">Valoare din caietul de sarcini al activității de colectare separată și transport separat al deseurilor reciclabile de hartie, metal, plastic și sticla 
</t>
        </r>
      </text>
    </comment>
    <comment ref="J26" authorId="0" shapeId="0" xr:uid="{235507F6-2B6E-4D4E-AF86-B148469BD609}">
      <text>
        <r>
          <rPr>
            <sz val="9"/>
            <color indexed="81"/>
            <rFont val="Tahoma"/>
            <family val="2"/>
          </rPr>
          <t>Valoare din caietul de sarcini al activității de colectare separată și transport separat al deșeurilor reziduale</t>
        </r>
      </text>
    </comment>
    <comment ref="K26" authorId="0" shapeId="0" xr:uid="{8BCFFB9D-C422-46EA-8369-A9F757868A00}">
      <text>
        <r>
          <rPr>
            <sz val="9"/>
            <color indexed="81"/>
            <rFont val="Tahoma"/>
            <family val="2"/>
          </rPr>
          <t>Valoare din caietul de sarcini al activității de colectare separată și transport separat al deșeurilor reziduale</t>
        </r>
      </text>
    </comment>
    <comment ref="L26" authorId="0" shapeId="0" xr:uid="{618D4EDD-B62A-4E34-B4C5-7042B604BC68}">
      <text>
        <r>
          <rPr>
            <sz val="9"/>
            <color indexed="81"/>
            <rFont val="Tahoma"/>
            <family val="2"/>
          </rPr>
          <t>Valoare din caietul de sarcini al activității de colectare separată și transport separat al deșeurilor reziduale</t>
        </r>
      </text>
    </comment>
    <comment ref="M26" authorId="0" shapeId="0" xr:uid="{3FEDAD5A-211E-43A8-BD51-FB4DA0FDC3DD}">
      <text>
        <r>
          <rPr>
            <sz val="9"/>
            <color indexed="81"/>
            <rFont val="Tahoma"/>
            <family val="2"/>
          </rPr>
          <t>Valoare din caietul de sarcini al activității de colectare separată și transport separat al deșeurilor reziduale</t>
        </r>
      </text>
    </comment>
    <comment ref="N26" authorId="0" shapeId="0" xr:uid="{DC5D2714-4580-4F68-B9DC-FE2A073B500D}">
      <text>
        <r>
          <rPr>
            <sz val="9"/>
            <color indexed="81"/>
            <rFont val="Tahoma"/>
            <family val="2"/>
          </rPr>
          <t>Valoare din caietul de sarcini al activității de colectare separată și transport separat al deșeurilor reziduale</t>
        </r>
      </text>
    </comment>
    <comment ref="J27" authorId="0" shapeId="0" xr:uid="{B3E6B648-2889-485F-A302-DAF9F92D28D0}">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K27" authorId="0" shapeId="0" xr:uid="{4859FA83-4C65-4B7C-8649-2D11A5BE4271}">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L27" authorId="0" shapeId="0" xr:uid="{5661AB34-4AD6-450E-A650-C9EE28DDB5D0}">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M27" authorId="0" shapeId="0" xr:uid="{5C9C1FD8-22B3-4BD4-80FD-231FE0796433}">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N27" authorId="0" shapeId="0" xr:uid="{ADA9B3BA-BD43-4F96-AF56-B6575D13255B}">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J29" authorId="0" shapeId="0" xr:uid="{2BA5FB7A-9FC5-4CCE-BF8C-ADD95B1C6027}">
      <text>
        <r>
          <rPr>
            <sz val="9"/>
            <color indexed="81"/>
            <rFont val="Tahoma"/>
            <family val="2"/>
          </rPr>
          <t xml:space="preserve">Tariful din Fișa de Fundamentare a Tarifului de colectare separată și transport separat al deșeurilor reciclabile de hartie, metal, plastic și sticlă </t>
        </r>
        <r>
          <rPr>
            <u/>
            <sz val="9"/>
            <color indexed="81"/>
            <rFont val="Tahoma"/>
            <family val="2"/>
          </rPr>
          <t>pentru mediul urban - zona de colectare 1</t>
        </r>
        <r>
          <rPr>
            <sz val="9"/>
            <color indexed="81"/>
            <rFont val="Tahoma"/>
            <family val="2"/>
          </rPr>
          <t xml:space="preserve">
</t>
        </r>
      </text>
    </comment>
    <comment ref="K29" authorId="0" shapeId="0" xr:uid="{4EA7C578-8A25-4190-8A40-6052F25E6276}">
      <text>
        <r>
          <rPr>
            <sz val="9"/>
            <color indexed="81"/>
            <rFont val="Tahoma"/>
            <family val="2"/>
          </rPr>
          <t xml:space="preserve">Tariful din Fișa de Fundamentare a Tarifului de colectare separată și transport separat al deșeurilor reciclabile de hartie, metal, plastic și sticlă </t>
        </r>
        <r>
          <rPr>
            <u/>
            <sz val="9"/>
            <color indexed="81"/>
            <rFont val="Tahoma"/>
            <family val="2"/>
          </rPr>
          <t>pentru mediul rural - zona de colectare 1</t>
        </r>
        <r>
          <rPr>
            <sz val="9"/>
            <color indexed="81"/>
            <rFont val="Tahoma"/>
            <family val="2"/>
          </rPr>
          <t xml:space="preserve">
</t>
        </r>
      </text>
    </comment>
    <comment ref="L29" authorId="0" shapeId="0" xr:uid="{DFC219A2-C9E6-408C-98C8-F58AE0E89908}">
      <text>
        <r>
          <rPr>
            <sz val="9"/>
            <color indexed="81"/>
            <rFont val="Tahoma"/>
            <family val="2"/>
          </rPr>
          <t xml:space="preserve">Tariful din Fișa de Fundamentare a Tarifului de colectare separată și transport separat al deșeurilor reciclabile de hartie, metal, plastic și sticlă </t>
        </r>
        <r>
          <rPr>
            <u/>
            <sz val="9"/>
            <color indexed="81"/>
            <rFont val="Tahoma"/>
            <family val="2"/>
          </rPr>
          <t xml:space="preserve">pentru mediul urban - zona de colectare 2
</t>
        </r>
        <r>
          <rPr>
            <sz val="9"/>
            <color indexed="81"/>
            <rFont val="Tahoma"/>
            <family val="2"/>
          </rPr>
          <t xml:space="preserve">
</t>
        </r>
      </text>
    </comment>
    <comment ref="M29" authorId="0" shapeId="0" xr:uid="{A5B152A2-D8A2-4F75-8337-83AAC016198C}">
      <text>
        <r>
          <rPr>
            <sz val="9"/>
            <color indexed="81"/>
            <rFont val="Tahoma"/>
            <family val="2"/>
          </rPr>
          <t xml:space="preserve">Tariful din Fișa de Fundamentare a Tarifului de colectare separată și transport separat al deșeurilor reciclabile de hartie, metal, plastic și sticlă </t>
        </r>
        <r>
          <rPr>
            <u/>
            <sz val="9"/>
            <color indexed="81"/>
            <rFont val="Tahoma"/>
            <family val="2"/>
          </rPr>
          <t>pentru mediul rural - zona de colectare 2</t>
        </r>
        <r>
          <rPr>
            <sz val="9"/>
            <color indexed="81"/>
            <rFont val="Tahoma"/>
            <family val="2"/>
          </rPr>
          <t xml:space="preserve">
</t>
        </r>
      </text>
    </comment>
    <comment ref="N29" authorId="0" shapeId="0" xr:uid="{0E2D56FA-AAB6-419F-A370-2B9122853877}">
      <text>
        <r>
          <rPr>
            <sz val="9"/>
            <color indexed="81"/>
            <rFont val="Tahoma"/>
            <family val="2"/>
          </rPr>
          <t xml:space="preserve">Tariful din Fișa de Fundamentare a Tarifului de colectare separată și transport separat al deșeurilor reciclabile de hartie, metal, plastic și sticlă </t>
        </r>
        <r>
          <rPr>
            <u/>
            <sz val="9"/>
            <color indexed="81"/>
            <rFont val="Tahoma"/>
            <family val="2"/>
          </rPr>
          <t xml:space="preserve">pentru mediul …. - zona de colectare n ..
</t>
        </r>
        <r>
          <rPr>
            <sz val="9"/>
            <color indexed="81"/>
            <rFont val="Tahoma"/>
            <family val="2"/>
          </rPr>
          <t xml:space="preserve">
</t>
        </r>
      </text>
    </comment>
    <comment ref="J30" authorId="0" shapeId="0" xr:uid="{C2578C9C-43D9-4DAD-82A4-63311502249A}">
      <text>
        <r>
          <rPr>
            <sz val="9"/>
            <color indexed="81"/>
            <rFont val="Tahoma"/>
            <family val="2"/>
          </rPr>
          <t>Tariful din Fișa de Fundamentare a Tarifului de colectare separată și transport separat al biodeșeurilor
 pentru</t>
        </r>
        <r>
          <rPr>
            <u/>
            <sz val="9"/>
            <color indexed="81"/>
            <rFont val="Tahoma"/>
            <family val="2"/>
          </rPr>
          <t xml:space="preserve"> mediul urban - zona de colectare 1</t>
        </r>
      </text>
    </comment>
    <comment ref="K30" authorId="0" shapeId="0" xr:uid="{6CEE2B8E-1579-4392-8E2F-5EE059D9F8F4}">
      <text>
        <r>
          <rPr>
            <sz val="9"/>
            <color indexed="81"/>
            <rFont val="Tahoma"/>
            <family val="2"/>
          </rPr>
          <t>Tariful din Fișa de Fundamentare a Tarifului de colectare separată și transport separat al biodeșeurilor
 pentru</t>
        </r>
        <r>
          <rPr>
            <u/>
            <sz val="9"/>
            <color indexed="81"/>
            <rFont val="Tahoma"/>
            <family val="2"/>
          </rPr>
          <t xml:space="preserve"> mediul rural - zona de colectare 1</t>
        </r>
      </text>
    </comment>
    <comment ref="L30" authorId="0" shapeId="0" xr:uid="{1A275AC8-09C3-419E-B722-E99E7AFD8276}">
      <text>
        <r>
          <rPr>
            <sz val="9"/>
            <color indexed="81"/>
            <rFont val="Tahoma"/>
            <family val="2"/>
          </rPr>
          <t>Tariful din Fișa de Fundamentare a Tarifului de colectare separată și transport separat al biodeșeurilor
 pentru</t>
        </r>
        <r>
          <rPr>
            <u/>
            <sz val="9"/>
            <color indexed="81"/>
            <rFont val="Tahoma"/>
            <family val="2"/>
          </rPr>
          <t xml:space="preserve"> mediul urban - zona de colectare 2
</t>
        </r>
      </text>
    </comment>
    <comment ref="M30" authorId="0" shapeId="0" xr:uid="{76D62492-CC53-4A2A-96BD-94CB181640AB}">
      <text>
        <r>
          <rPr>
            <sz val="9"/>
            <color indexed="81"/>
            <rFont val="Tahoma"/>
            <family val="2"/>
          </rPr>
          <t>Tariful din Fișa de Fundamentare a Tarifului de colectare separată și transport separat al biodeșeurilor
 pentru</t>
        </r>
        <r>
          <rPr>
            <u/>
            <sz val="9"/>
            <color indexed="81"/>
            <rFont val="Tahoma"/>
            <family val="2"/>
          </rPr>
          <t xml:space="preserve"> mediul rural - zona de colectare 2
</t>
        </r>
      </text>
    </comment>
    <comment ref="N30" authorId="0" shapeId="0" xr:uid="{86F586F4-CD92-4829-9F59-2C22069C49DC}">
      <text>
        <r>
          <rPr>
            <sz val="9"/>
            <color indexed="81"/>
            <rFont val="Tahoma"/>
            <family val="2"/>
          </rPr>
          <t>Tariful din Fișa de Fundamentare a Tarifului de colectare separată și transport separat al biodeșeurilor
 pentru</t>
        </r>
        <r>
          <rPr>
            <u/>
            <sz val="9"/>
            <color indexed="81"/>
            <rFont val="Tahoma"/>
            <family val="2"/>
          </rPr>
          <t xml:space="preserve"> mediul ….. - zona de colectare n….
</t>
        </r>
      </text>
    </comment>
    <comment ref="J31" authorId="0" shapeId="0" xr:uid="{518935C0-559A-434B-AC33-2D389E8EC65C}">
      <text>
        <r>
          <rPr>
            <sz val="9"/>
            <color indexed="81"/>
            <rFont val="Tahoma"/>
            <family val="2"/>
          </rPr>
          <t>Tariful din Fișa de Fundamentare a Tarifului de colectare separată și transport separat al deșeurilor reziduale
 pentru mediul urban - zona de colectare 1</t>
        </r>
      </text>
    </comment>
    <comment ref="K31" authorId="0" shapeId="0" xr:uid="{DAF755C0-82F3-4E48-8FF2-A2E1CCD69145}">
      <text>
        <r>
          <rPr>
            <sz val="9"/>
            <color indexed="81"/>
            <rFont val="Tahoma"/>
            <family val="2"/>
          </rPr>
          <t xml:space="preserve">Tariful din Fișa de Fundamentare a Tarifului de colectare separată și transport separat al deșeurilor reziduale
 pentru mediul rural - zona de colectare 1
</t>
        </r>
      </text>
    </comment>
    <comment ref="L31" authorId="0" shapeId="0" xr:uid="{1F9773A1-B3AC-414D-9B97-B672F41ACB1B}">
      <text>
        <r>
          <rPr>
            <sz val="9"/>
            <color indexed="81"/>
            <rFont val="Tahoma"/>
            <family val="2"/>
          </rPr>
          <t xml:space="preserve">Tariful din Fișa de Fundamentare a Tarifului de colectare separată și transport separat al deșeurilor reziduale
 pentru mediul urban - zona de colectare 2
</t>
        </r>
      </text>
    </comment>
    <comment ref="M31" authorId="0" shapeId="0" xr:uid="{5B465D02-DE48-45C6-BF7D-C668E9CC25F2}">
      <text>
        <r>
          <rPr>
            <sz val="9"/>
            <color indexed="81"/>
            <rFont val="Tahoma"/>
            <family val="2"/>
          </rPr>
          <t xml:space="preserve">Tariful din Fișa de Fundamentare a Tarifului de colectare separată și transport separat al deșeurilor reziduale
 pentru mediul rural - zona de colectare 2
</t>
        </r>
      </text>
    </comment>
    <comment ref="N31" authorId="0" shapeId="0" xr:uid="{B2B1FAE8-AAFD-4798-A27D-6C0BCD44D924}">
      <text>
        <r>
          <rPr>
            <sz val="9"/>
            <color indexed="81"/>
            <rFont val="Tahoma"/>
            <family val="2"/>
          </rPr>
          <t xml:space="preserve">Tariful din Fișa de Fundamentare a Tarifului de colectare separată și transport separat al deșeurilor reziduale
 pentru mediul …. - zona de colectare n...
</t>
        </r>
      </text>
    </comment>
    <comment ref="J39" authorId="0" shapeId="0" xr:uid="{F4D3E98F-F394-467C-A587-F01AB828687A}">
      <text>
        <r>
          <rPr>
            <sz val="9"/>
            <color indexed="81"/>
            <rFont val="Tahoma"/>
            <family val="2"/>
          </rPr>
          <t xml:space="preserve">Valoarea reprezintă </t>
        </r>
        <r>
          <rPr>
            <u/>
            <sz val="9"/>
            <color indexed="81"/>
            <rFont val="Tahoma"/>
            <family val="2"/>
          </rPr>
          <t xml:space="preserve">cantitatea de deșeuri reciclabile programată aferentă mediului urban din zona de colectare 1, </t>
        </r>
        <r>
          <rPr>
            <sz val="9"/>
            <color indexed="81"/>
            <rFont val="Tahoma"/>
            <family val="2"/>
          </rPr>
          <t xml:space="preserve"> din totalul cantității Q reciclabile din caietul de sarcini al activității de transfer reciclabile</t>
        </r>
      </text>
    </comment>
    <comment ref="K39" authorId="0" shapeId="0" xr:uid="{0CC84EA3-2C2D-4FC3-8059-8A3343900B8C}">
      <text>
        <r>
          <rPr>
            <sz val="9"/>
            <color indexed="81"/>
            <rFont val="Tahoma"/>
            <family val="2"/>
          </rPr>
          <t xml:space="preserve">Valoarea reprezintă </t>
        </r>
        <r>
          <rPr>
            <u/>
            <sz val="9"/>
            <color indexed="81"/>
            <rFont val="Tahoma"/>
            <family val="2"/>
          </rPr>
          <t xml:space="preserve">cantitatea de deșeuri reciclabile programată aferentă mediului rural din zona de colectare 1, </t>
        </r>
        <r>
          <rPr>
            <sz val="9"/>
            <color indexed="81"/>
            <rFont val="Tahoma"/>
            <family val="2"/>
          </rPr>
          <t xml:space="preserve"> din totalul cantității Q reciclabile din caietul de sarcini al activității de transfer reciclabile
</t>
        </r>
      </text>
    </comment>
    <comment ref="L39" authorId="0" shapeId="0" xr:uid="{509FBEEB-FDEF-4FC3-8F73-76C914B2735D}">
      <text>
        <r>
          <rPr>
            <sz val="9"/>
            <color indexed="81"/>
            <rFont val="Tahoma"/>
            <family val="2"/>
          </rPr>
          <t xml:space="preserve">Valoarea reprezintă </t>
        </r>
        <r>
          <rPr>
            <u/>
            <sz val="9"/>
            <color indexed="81"/>
            <rFont val="Tahoma"/>
            <family val="2"/>
          </rPr>
          <t xml:space="preserve">cantitatea de deșeuri reciclabile programată aferentă mediului urban din zona de colectare 2, </t>
        </r>
        <r>
          <rPr>
            <sz val="9"/>
            <color indexed="81"/>
            <rFont val="Tahoma"/>
            <family val="2"/>
          </rPr>
          <t xml:space="preserve"> din totalul cantității Q reciclabile din caietul de sarcini al activității de transfer reciclabile</t>
        </r>
      </text>
    </comment>
    <comment ref="M39" authorId="0" shapeId="0" xr:uid="{39F7190C-66BF-4E8D-B2A2-692C19F31F3F}">
      <text>
        <r>
          <rPr>
            <sz val="9"/>
            <color indexed="81"/>
            <rFont val="Tahoma"/>
            <family val="2"/>
          </rPr>
          <t xml:space="preserve">Valoarea reprezintă </t>
        </r>
        <r>
          <rPr>
            <u/>
            <sz val="9"/>
            <color indexed="81"/>
            <rFont val="Tahoma"/>
            <family val="2"/>
          </rPr>
          <t xml:space="preserve">cantitatea de deșeuri reciclabile programată aferentă mediului rural din zona de colectare 2, </t>
        </r>
        <r>
          <rPr>
            <sz val="9"/>
            <color indexed="81"/>
            <rFont val="Tahoma"/>
            <family val="2"/>
          </rPr>
          <t xml:space="preserve"> din totalul cantității Q reciclabile din caietul de sarcini al activității de transfer reciclabile
</t>
        </r>
      </text>
    </comment>
    <comment ref="N39" authorId="0" shapeId="0" xr:uid="{45D1889D-25F2-448A-983F-F7868A8BB0C1}">
      <text>
        <r>
          <rPr>
            <sz val="9"/>
            <color indexed="81"/>
            <rFont val="Tahoma"/>
            <family val="2"/>
          </rPr>
          <t xml:space="preserve">Valoarea reprezintă </t>
        </r>
        <r>
          <rPr>
            <u/>
            <sz val="9"/>
            <color indexed="81"/>
            <rFont val="Tahoma"/>
            <family val="2"/>
          </rPr>
          <t xml:space="preserve">cantitatea de deșeuri reciclabile programată aferentă mediului ….. din zona de colectare n…., </t>
        </r>
        <r>
          <rPr>
            <sz val="9"/>
            <color indexed="81"/>
            <rFont val="Tahoma"/>
            <family val="2"/>
          </rPr>
          <t xml:space="preserve"> din totalul cantității Q reciclabile din caietul de sarcini al activității de transfer reciclabile</t>
        </r>
      </text>
    </comment>
    <comment ref="J40" authorId="0" shapeId="0" xr:uid="{C48C49D9-364C-4D63-9B46-DE95579EFAA8}">
      <text>
        <r>
          <rPr>
            <sz val="9"/>
            <color indexed="81"/>
            <rFont val="Tahoma"/>
            <family val="2"/>
          </rPr>
          <t xml:space="preserve">Tariful din Fisa de Fundamentare a tarifului de transfer al deseurilor reciclabile de hartie, metal plastic si sticla </t>
        </r>
        <r>
          <rPr>
            <u/>
            <sz val="9"/>
            <color indexed="81"/>
            <rFont val="Tahoma"/>
            <family val="2"/>
          </rPr>
          <t>aferent mediului urban din zona de colectare 1</t>
        </r>
        <r>
          <rPr>
            <sz val="9"/>
            <color indexed="81"/>
            <rFont val="Tahoma"/>
            <family val="2"/>
          </rPr>
          <t xml:space="preserve">
</t>
        </r>
      </text>
    </comment>
    <comment ref="K40" authorId="0" shapeId="0" xr:uid="{0F169741-C6B2-4B6B-B839-1EB8B238DAA7}">
      <text>
        <r>
          <rPr>
            <sz val="9"/>
            <color indexed="81"/>
            <rFont val="Tahoma"/>
            <family val="2"/>
          </rPr>
          <t xml:space="preserve">Tariful din Fisa de Fundamentare a tarifului de transfer al deseurilor reciclabile de hartie, metal plastic si sticla </t>
        </r>
        <r>
          <rPr>
            <u/>
            <sz val="9"/>
            <color indexed="81"/>
            <rFont val="Tahoma"/>
            <family val="2"/>
          </rPr>
          <t>aferent mediului rural din zona de colectare 1</t>
        </r>
        <r>
          <rPr>
            <sz val="9"/>
            <color indexed="81"/>
            <rFont val="Tahoma"/>
            <family val="2"/>
          </rPr>
          <t xml:space="preserve">
</t>
        </r>
      </text>
    </comment>
    <comment ref="L40" authorId="0" shapeId="0" xr:uid="{06BC19C5-5562-4706-A1C2-04B04C5D3770}">
      <text>
        <r>
          <rPr>
            <sz val="9"/>
            <color indexed="81"/>
            <rFont val="Tahoma"/>
            <family val="2"/>
          </rPr>
          <t xml:space="preserve">Tariful din Fisa de Fundamentare a tarifului de transfer al deseurilor reciclabile de hartie, metal plastic si sticla </t>
        </r>
        <r>
          <rPr>
            <u/>
            <sz val="9"/>
            <color indexed="81"/>
            <rFont val="Tahoma"/>
            <family val="2"/>
          </rPr>
          <t xml:space="preserve">aferent mediului urban din zona de colectare 2
</t>
        </r>
        <r>
          <rPr>
            <sz val="9"/>
            <color indexed="81"/>
            <rFont val="Tahoma"/>
            <family val="2"/>
          </rPr>
          <t xml:space="preserve">
</t>
        </r>
      </text>
    </comment>
    <comment ref="M40" authorId="0" shapeId="0" xr:uid="{4EA128E3-A39D-49F6-B415-6A0D2A97F498}">
      <text>
        <r>
          <rPr>
            <sz val="9"/>
            <color indexed="81"/>
            <rFont val="Tahoma"/>
            <family val="2"/>
          </rPr>
          <t xml:space="preserve">Tariful din Fisa de Fundamentare a tarifului de transfer al deseurilor reciclabile de hartie, metal plastic si sticla </t>
        </r>
        <r>
          <rPr>
            <u/>
            <sz val="9"/>
            <color indexed="81"/>
            <rFont val="Tahoma"/>
            <family val="2"/>
          </rPr>
          <t xml:space="preserve">aferent mediului rural din zona de colectare 2
</t>
        </r>
        <r>
          <rPr>
            <sz val="9"/>
            <color indexed="81"/>
            <rFont val="Tahoma"/>
            <family val="2"/>
          </rPr>
          <t xml:space="preserve">
</t>
        </r>
      </text>
    </comment>
    <comment ref="N40" authorId="0" shapeId="0" xr:uid="{6E42D1B2-2290-4B23-915E-2877E75BC1A2}">
      <text>
        <r>
          <rPr>
            <sz val="9"/>
            <color indexed="81"/>
            <rFont val="Tahoma"/>
            <family val="2"/>
          </rPr>
          <t xml:space="preserve">Tariful din Fisa de Fundamentare a tarifului de transfer al deseurilor reciclabile de hartie, metal plastic si sticla </t>
        </r>
        <r>
          <rPr>
            <u/>
            <sz val="9"/>
            <color indexed="81"/>
            <rFont val="Tahoma"/>
            <family val="2"/>
          </rPr>
          <t xml:space="preserve">aferent mediului …... din zona de colectare n…..
</t>
        </r>
        <r>
          <rPr>
            <sz val="9"/>
            <color indexed="81"/>
            <rFont val="Tahoma"/>
            <family val="2"/>
          </rPr>
          <t xml:space="preserve">
</t>
        </r>
      </text>
    </comment>
    <comment ref="J42" authorId="0" shapeId="0" xr:uid="{9304B4A0-7B3B-4386-98FA-91D289D6C1F7}">
      <text>
        <r>
          <rPr>
            <sz val="9"/>
            <color indexed="81"/>
            <rFont val="Tahoma"/>
            <family val="2"/>
          </rPr>
          <t xml:space="preserve">Valoarea reprezintă </t>
        </r>
        <r>
          <rPr>
            <u/>
            <sz val="9"/>
            <color indexed="81"/>
            <rFont val="Tahoma"/>
            <family val="2"/>
          </rPr>
          <t xml:space="preserve">cantitatea de biodeșeuri programată aferentă mediului urban - zona de colectare 1, din totalul cantității Q biodeșeuri din caietul de sarcini al activității de transfer biodeșeuri
</t>
        </r>
      </text>
    </comment>
    <comment ref="K42" authorId="0" shapeId="0" xr:uid="{FEAACDA0-851C-4869-9D1F-84DBF5A6E372}">
      <text>
        <r>
          <rPr>
            <sz val="9"/>
            <color indexed="81"/>
            <rFont val="Tahoma"/>
            <family val="2"/>
          </rPr>
          <t xml:space="preserve">Valoarea reprezintă </t>
        </r>
        <r>
          <rPr>
            <u/>
            <sz val="9"/>
            <color indexed="81"/>
            <rFont val="Tahoma"/>
            <family val="2"/>
          </rPr>
          <t xml:space="preserve">cantitatea de biodeșeuri programată aferentă mediului rural - zona de colectare 1, din totalul cantității Q biodeșeuri din caietul de sarcini al activității de transfer biodeșeuri
</t>
        </r>
      </text>
    </comment>
    <comment ref="L42" authorId="0" shapeId="0" xr:uid="{CFCBD5C3-603E-449F-9A63-2FDFB2E0369B}">
      <text>
        <r>
          <rPr>
            <sz val="9"/>
            <color indexed="81"/>
            <rFont val="Tahoma"/>
            <family val="2"/>
          </rPr>
          <t xml:space="preserve">Valoarea reprezintă </t>
        </r>
        <r>
          <rPr>
            <u/>
            <sz val="9"/>
            <color indexed="81"/>
            <rFont val="Tahoma"/>
            <family val="2"/>
          </rPr>
          <t xml:space="preserve">cantitatea de biodeșeuri programată aferentă mediului urban - zona de colectare 2, din totalul cantității Q biodeșeuri din caietul de sarcini al activității de transfer biodeșeuri
</t>
        </r>
      </text>
    </comment>
    <comment ref="M42" authorId="0" shapeId="0" xr:uid="{96E3D97B-C34E-4946-BF23-21DD9B2E9449}">
      <text>
        <r>
          <rPr>
            <sz val="9"/>
            <color indexed="81"/>
            <rFont val="Tahoma"/>
            <family val="2"/>
          </rPr>
          <t xml:space="preserve">Valoarea reprezintă </t>
        </r>
        <r>
          <rPr>
            <u/>
            <sz val="9"/>
            <color indexed="81"/>
            <rFont val="Tahoma"/>
            <family val="2"/>
          </rPr>
          <t xml:space="preserve">cantitatea de biodeșeuri programată aferentă mediului rural - zona de colectare 2, din totalul cantității Q biodeșeuri din caietul de sarcini al activității de transfer biodeșeuri
</t>
        </r>
      </text>
    </comment>
    <comment ref="N42" authorId="0" shapeId="0" xr:uid="{4D55F6B3-F5AB-44E7-82CD-4C384BAB35DE}">
      <text>
        <r>
          <rPr>
            <sz val="9"/>
            <color indexed="81"/>
            <rFont val="Tahoma"/>
            <family val="2"/>
          </rPr>
          <t xml:space="preserve">Valoarea reprezintă </t>
        </r>
        <r>
          <rPr>
            <u/>
            <sz val="9"/>
            <color indexed="81"/>
            <rFont val="Tahoma"/>
            <family val="2"/>
          </rPr>
          <t xml:space="preserve">cantitatea de biodeșeuri programată aferentă mediului ...... - zona de colectare n....., din totalul cantității Q biodeșeuri din caietul de sarcini al activității de transfer biodeșeuri
</t>
        </r>
      </text>
    </comment>
    <comment ref="J43" authorId="0" shapeId="0" xr:uid="{B6E06323-FB45-4AF7-990C-C777457066AF}">
      <text>
        <r>
          <rPr>
            <sz val="9"/>
            <color indexed="81"/>
            <rFont val="Tahoma"/>
            <family val="2"/>
          </rPr>
          <t xml:space="preserve">Tariful din Fisa de Fundamentare a tarifului de transfer al biodeșeurilor </t>
        </r>
        <r>
          <rPr>
            <u/>
            <sz val="9"/>
            <color indexed="81"/>
            <rFont val="Tahoma"/>
            <family val="2"/>
          </rPr>
          <t>aferent mediului urban din zona de colectare 1</t>
        </r>
        <r>
          <rPr>
            <sz val="9"/>
            <color indexed="81"/>
            <rFont val="Tahoma"/>
            <family val="2"/>
          </rPr>
          <t xml:space="preserve">
</t>
        </r>
      </text>
    </comment>
    <comment ref="K43" authorId="0" shapeId="0" xr:uid="{44D6E72A-2D19-42C9-B76A-1EB5CC2CEB2F}">
      <text>
        <r>
          <rPr>
            <sz val="9"/>
            <color indexed="81"/>
            <rFont val="Tahoma"/>
            <family val="2"/>
          </rPr>
          <t xml:space="preserve">Tariful din Fisa de Fundamentare a tarifului de transfer al biodeșeurilor </t>
        </r>
        <r>
          <rPr>
            <u/>
            <sz val="9"/>
            <color indexed="81"/>
            <rFont val="Tahoma"/>
            <family val="2"/>
          </rPr>
          <t>aferent mediului rural din zona de colectare 1</t>
        </r>
        <r>
          <rPr>
            <sz val="9"/>
            <color indexed="81"/>
            <rFont val="Tahoma"/>
            <family val="2"/>
          </rPr>
          <t xml:space="preserve">
</t>
        </r>
      </text>
    </comment>
    <comment ref="L43" authorId="0" shapeId="0" xr:uid="{ED99D5F3-3F54-4C91-BC06-EB4B12CE4290}">
      <text>
        <r>
          <rPr>
            <sz val="9"/>
            <color indexed="81"/>
            <rFont val="Tahoma"/>
            <family val="2"/>
          </rPr>
          <t xml:space="preserve">Tariful din Fisa de Fundamentare a tarifului de transfer al biodeșeurilor </t>
        </r>
        <r>
          <rPr>
            <u/>
            <sz val="9"/>
            <color indexed="81"/>
            <rFont val="Tahoma"/>
            <family val="2"/>
          </rPr>
          <t xml:space="preserve">aferent mediului urban din zona de colectare 2
</t>
        </r>
        <r>
          <rPr>
            <sz val="9"/>
            <color indexed="81"/>
            <rFont val="Tahoma"/>
            <family val="2"/>
          </rPr>
          <t xml:space="preserve">
</t>
        </r>
      </text>
    </comment>
    <comment ref="M43" authorId="0" shapeId="0" xr:uid="{8632669F-1D4B-4DCD-BCF2-87407F048426}">
      <text>
        <r>
          <rPr>
            <sz val="9"/>
            <color indexed="81"/>
            <rFont val="Tahoma"/>
            <family val="2"/>
          </rPr>
          <t xml:space="preserve">Tariful din Fisa de Fundamentare a tarifului de transfer al biodeșeurilor </t>
        </r>
        <r>
          <rPr>
            <u/>
            <sz val="9"/>
            <color indexed="81"/>
            <rFont val="Tahoma"/>
            <family val="2"/>
          </rPr>
          <t xml:space="preserve">aferent mediului rural din zona de colectare 2
</t>
        </r>
        <r>
          <rPr>
            <sz val="9"/>
            <color indexed="81"/>
            <rFont val="Tahoma"/>
            <family val="2"/>
          </rPr>
          <t xml:space="preserve">
</t>
        </r>
      </text>
    </comment>
    <comment ref="N43" authorId="0" shapeId="0" xr:uid="{2A5E9FF1-6F07-4358-B350-74175E9C6650}">
      <text>
        <r>
          <rPr>
            <sz val="9"/>
            <color indexed="81"/>
            <rFont val="Tahoma"/>
            <family val="2"/>
          </rPr>
          <t xml:space="preserve">Tariful din Fisa de Fundamentare a tarifului de transfer al biodeșeurilor </t>
        </r>
        <r>
          <rPr>
            <u/>
            <sz val="9"/>
            <color indexed="81"/>
            <rFont val="Tahoma"/>
            <family val="2"/>
          </rPr>
          <t xml:space="preserve">aferent mediului ..... din zona de colectare n...
</t>
        </r>
        <r>
          <rPr>
            <sz val="9"/>
            <color indexed="81"/>
            <rFont val="Tahoma"/>
            <family val="2"/>
          </rPr>
          <t xml:space="preserve">
</t>
        </r>
      </text>
    </comment>
    <comment ref="J45" authorId="0" shapeId="0" xr:uid="{2807FA7C-72E1-4F06-A123-2D6D18D0F2D5}">
      <text>
        <r>
          <rPr>
            <sz val="9"/>
            <color indexed="81"/>
            <rFont val="Tahoma"/>
            <family val="2"/>
          </rPr>
          <t xml:space="preserve">Valoarea reprezintă </t>
        </r>
        <r>
          <rPr>
            <u/>
            <sz val="9"/>
            <color indexed="81"/>
            <rFont val="Tahoma"/>
            <family val="2"/>
          </rPr>
          <t xml:space="preserve">cantitatea de deșeuri reziduale programată aferentă mediului urban - zona de colectare 1, din totalul cantității Q reziduale din caietul de sarcini al activității de transfer deșeuri reziduale
</t>
        </r>
      </text>
    </comment>
    <comment ref="K45" authorId="0" shapeId="0" xr:uid="{A69AC1F2-E5AA-4825-B9CF-C89589E9ECE7}">
      <text>
        <r>
          <rPr>
            <sz val="9"/>
            <color indexed="81"/>
            <rFont val="Tahoma"/>
            <family val="2"/>
          </rPr>
          <t xml:space="preserve">Valoarea reprezintă </t>
        </r>
        <r>
          <rPr>
            <u/>
            <sz val="9"/>
            <color indexed="81"/>
            <rFont val="Tahoma"/>
            <family val="2"/>
          </rPr>
          <t xml:space="preserve">cantitatea de deșeuri reziduale programată aferentă mediului rural - zona de colectare 1, din totalul cantității Q reziduale din caietul de sarcini al activității de transfer deșeuri reziduale
</t>
        </r>
      </text>
    </comment>
    <comment ref="L45" authorId="0" shapeId="0" xr:uid="{835E3427-165E-44C3-9965-81FD54E27DAF}">
      <text>
        <r>
          <rPr>
            <sz val="9"/>
            <color indexed="81"/>
            <rFont val="Tahoma"/>
            <family val="2"/>
          </rPr>
          <t xml:space="preserve">Valoarea reprezintă </t>
        </r>
        <r>
          <rPr>
            <u/>
            <sz val="9"/>
            <color indexed="81"/>
            <rFont val="Tahoma"/>
            <family val="2"/>
          </rPr>
          <t xml:space="preserve">cantitatea de deșeuri reziduale programată aferentă mediului urban - zona de colectare 2, din totalul cantității Q reziduale din caietul de sarcini al activității de transfer deșeuri reziduale
</t>
        </r>
      </text>
    </comment>
    <comment ref="M45" authorId="0" shapeId="0" xr:uid="{64BBC263-AFA9-4FB4-AE54-DCB23396095B}">
      <text>
        <r>
          <rPr>
            <sz val="9"/>
            <color indexed="81"/>
            <rFont val="Tahoma"/>
            <family val="2"/>
          </rPr>
          <t xml:space="preserve">Valoarea reprezintă </t>
        </r>
        <r>
          <rPr>
            <u/>
            <sz val="9"/>
            <color indexed="81"/>
            <rFont val="Tahoma"/>
            <family val="2"/>
          </rPr>
          <t xml:space="preserve">cantitatea de deșeuri reziduale programată aferentă mediului rural - zona de colectare 2, din totalul cantității Q reziduale din caietul de sarcini al activității de transfer deșeuri reziduale
</t>
        </r>
      </text>
    </comment>
    <comment ref="N45" authorId="0" shapeId="0" xr:uid="{0116A00F-698C-49C8-8810-D0A5E6BBC1A3}">
      <text>
        <r>
          <rPr>
            <sz val="9"/>
            <color indexed="81"/>
            <rFont val="Tahoma"/>
            <family val="2"/>
          </rPr>
          <t xml:space="preserve">Valoarea reprezintă </t>
        </r>
        <r>
          <rPr>
            <u/>
            <sz val="9"/>
            <color indexed="81"/>
            <rFont val="Tahoma"/>
            <family val="2"/>
          </rPr>
          <t xml:space="preserve">cantitatea de deșeuri reziduale programată aferentă mediului ....... - zona de colectare n...., din totalul cantității Q reziduale din caietul de sarcini al activității de transfer deșeuri reziduale
</t>
        </r>
      </text>
    </comment>
    <comment ref="J46" authorId="0" shapeId="0" xr:uid="{54A14AEF-EE06-434A-8C03-457A003E7C42}">
      <text>
        <r>
          <rPr>
            <sz val="9"/>
            <color indexed="81"/>
            <rFont val="Tahoma"/>
            <family val="2"/>
          </rPr>
          <t xml:space="preserve">Tariful din Fisa de Fundamentare a tarifului de transfer al deșeurilor reziduale </t>
        </r>
        <r>
          <rPr>
            <u/>
            <sz val="9"/>
            <color indexed="81"/>
            <rFont val="Tahoma"/>
            <family val="2"/>
          </rPr>
          <t>aferent mediului urban din zona de colectare 1</t>
        </r>
        <r>
          <rPr>
            <sz val="9"/>
            <color indexed="81"/>
            <rFont val="Tahoma"/>
            <family val="2"/>
          </rPr>
          <t xml:space="preserve">
</t>
        </r>
      </text>
    </comment>
    <comment ref="K46" authorId="0" shapeId="0" xr:uid="{248032E7-9EAB-4B29-8DE0-2F856A451DEF}">
      <text>
        <r>
          <rPr>
            <sz val="9"/>
            <color indexed="81"/>
            <rFont val="Tahoma"/>
            <family val="2"/>
          </rPr>
          <t xml:space="preserve">Tariful din Fisa de Fundamentare a tarifului de transfer al deșeurilor reziduale </t>
        </r>
        <r>
          <rPr>
            <u/>
            <sz val="9"/>
            <color indexed="81"/>
            <rFont val="Tahoma"/>
            <family val="2"/>
          </rPr>
          <t>aferent mediului rural din zona de colectare 1</t>
        </r>
        <r>
          <rPr>
            <sz val="9"/>
            <color indexed="81"/>
            <rFont val="Tahoma"/>
            <family val="2"/>
          </rPr>
          <t xml:space="preserve">
</t>
        </r>
      </text>
    </comment>
    <comment ref="L46" authorId="0" shapeId="0" xr:uid="{651D0697-DD51-4115-8089-EE8BE348F1EC}">
      <text>
        <r>
          <rPr>
            <sz val="9"/>
            <color indexed="81"/>
            <rFont val="Tahoma"/>
            <family val="2"/>
          </rPr>
          <t xml:space="preserve">Tariful din Fisa de Fundamentare a tarifului de transfer al deșeurilor reziduale </t>
        </r>
        <r>
          <rPr>
            <u/>
            <sz val="9"/>
            <color indexed="81"/>
            <rFont val="Tahoma"/>
            <family val="2"/>
          </rPr>
          <t xml:space="preserve">aferent mediului urban din zona de colectare 2
</t>
        </r>
        <r>
          <rPr>
            <sz val="9"/>
            <color indexed="81"/>
            <rFont val="Tahoma"/>
            <family val="2"/>
          </rPr>
          <t xml:space="preserve">
</t>
        </r>
      </text>
    </comment>
    <comment ref="M46" authorId="0" shapeId="0" xr:uid="{4E72650F-BE13-4008-B24A-04A52BE62F98}">
      <text>
        <r>
          <rPr>
            <sz val="9"/>
            <color indexed="81"/>
            <rFont val="Tahoma"/>
            <family val="2"/>
          </rPr>
          <t xml:space="preserve">Tariful din Fisa de Fundamentare a tarifului de transfer al deșeurilor reziduale </t>
        </r>
        <r>
          <rPr>
            <u/>
            <sz val="9"/>
            <color indexed="81"/>
            <rFont val="Tahoma"/>
            <family val="2"/>
          </rPr>
          <t>aferent mediului rural din zona de colectare 2</t>
        </r>
        <r>
          <rPr>
            <sz val="9"/>
            <color indexed="81"/>
            <rFont val="Tahoma"/>
            <family val="2"/>
          </rPr>
          <t xml:space="preserve">
</t>
        </r>
      </text>
    </comment>
    <comment ref="N46" authorId="0" shapeId="0" xr:uid="{B2EF16D0-0EB9-4FAF-9107-8B1C82A77010}">
      <text>
        <r>
          <rPr>
            <sz val="9"/>
            <color indexed="81"/>
            <rFont val="Tahoma"/>
            <family val="2"/>
          </rPr>
          <t xml:space="preserve">Tariful din Fisa de Fundamentare a tarifului de transfer al deșeurilor reziduale </t>
        </r>
        <r>
          <rPr>
            <u/>
            <sz val="9"/>
            <color indexed="81"/>
            <rFont val="Tahoma"/>
            <family val="2"/>
          </rPr>
          <t xml:space="preserve">aferent mediului ..... din zona de colectare n....
</t>
        </r>
        <r>
          <rPr>
            <sz val="9"/>
            <color indexed="81"/>
            <rFont val="Tahoma"/>
            <family val="2"/>
          </rPr>
          <t xml:space="preserve">
</t>
        </r>
      </text>
    </comment>
    <comment ref="I55" authorId="0" shapeId="0" xr:uid="{34A84931-779E-4DD6-BCDB-591F60AD912D}">
      <text>
        <r>
          <rPr>
            <sz val="9"/>
            <color indexed="81"/>
            <rFont val="Tahoma"/>
            <family val="2"/>
          </rPr>
          <t xml:space="preserve">Valoarea reprezintă cantitatea totala de deseuri reciclabile de hartie, metal, plastic si sticla programată a fi acceptata la instalațiile de sortare Qreciclabile din caietul de sarcini al activității de sortare deșeuri de hârtie, metal, plastic și sticlă
</t>
        </r>
      </text>
    </comment>
    <comment ref="J55" authorId="0" shapeId="0" xr:uid="{EB27B5F3-766B-42E7-8E3B-1D38486F1610}">
      <text>
        <r>
          <rPr>
            <sz val="9"/>
            <color indexed="81"/>
            <rFont val="Tahoma"/>
            <family val="2"/>
          </rPr>
          <t xml:space="preserve">Valoarea reprezintă </t>
        </r>
        <r>
          <rPr>
            <u/>
            <sz val="9"/>
            <color indexed="81"/>
            <rFont val="Tahoma"/>
            <family val="2"/>
          </rPr>
          <t xml:space="preserve">cantitatea de deșeuri reciclabile programată aferentă mediului urban din zona de colectare 1, </t>
        </r>
        <r>
          <rPr>
            <sz val="9"/>
            <color indexed="81"/>
            <rFont val="Tahoma"/>
            <family val="2"/>
          </rPr>
          <t xml:space="preserve"> din totalul cantității Q reciclabile din caietul de sarcini al activității sortare</t>
        </r>
      </text>
    </comment>
    <comment ref="K55" authorId="0" shapeId="0" xr:uid="{58046802-728A-4495-B80F-0A81652BC53E}">
      <text>
        <r>
          <rPr>
            <sz val="9"/>
            <color indexed="81"/>
            <rFont val="Tahoma"/>
            <family val="2"/>
          </rPr>
          <t xml:space="preserve">Valoarea reprezintă </t>
        </r>
        <r>
          <rPr>
            <u/>
            <sz val="9"/>
            <color indexed="81"/>
            <rFont val="Tahoma"/>
            <family val="2"/>
          </rPr>
          <t xml:space="preserve">cantitatea de deșeuri reciclabile programată aferentă mediului rural din zona de colectare 1, </t>
        </r>
        <r>
          <rPr>
            <sz val="9"/>
            <color indexed="81"/>
            <rFont val="Tahoma"/>
            <family val="2"/>
          </rPr>
          <t xml:space="preserve"> din totalul cantității Q reciclabile din caietul de sarcini al activității de sortare
</t>
        </r>
      </text>
    </comment>
    <comment ref="L55" authorId="0" shapeId="0" xr:uid="{88D79C30-BF9F-409A-9CF4-B87773A593ED}">
      <text>
        <r>
          <rPr>
            <sz val="9"/>
            <color indexed="81"/>
            <rFont val="Tahoma"/>
            <family val="2"/>
          </rPr>
          <t xml:space="preserve">Valoarea reprezintă </t>
        </r>
        <r>
          <rPr>
            <u/>
            <sz val="9"/>
            <color indexed="81"/>
            <rFont val="Tahoma"/>
            <family val="2"/>
          </rPr>
          <t xml:space="preserve">cantitatea de deșeuri reciclabile programată aferentă mediului urban din zona de colectare 2, </t>
        </r>
        <r>
          <rPr>
            <sz val="9"/>
            <color indexed="81"/>
            <rFont val="Tahoma"/>
            <family val="2"/>
          </rPr>
          <t xml:space="preserve"> din totalul cantității Q reciclabile din caietul de sarcini al activității de sortare</t>
        </r>
      </text>
    </comment>
    <comment ref="M55" authorId="0" shapeId="0" xr:uid="{6B8BB0B1-12A6-464F-86F8-81E228C75E61}">
      <text>
        <r>
          <rPr>
            <sz val="9"/>
            <color indexed="81"/>
            <rFont val="Tahoma"/>
            <family val="2"/>
          </rPr>
          <t xml:space="preserve">Valoarea reprezintă </t>
        </r>
        <r>
          <rPr>
            <u/>
            <sz val="9"/>
            <color indexed="81"/>
            <rFont val="Tahoma"/>
            <family val="2"/>
          </rPr>
          <t xml:space="preserve">cantitatea de deșeuri reciclabile programată aferentă mediului rural din zona de colectare 2, </t>
        </r>
        <r>
          <rPr>
            <sz val="9"/>
            <color indexed="81"/>
            <rFont val="Tahoma"/>
            <family val="2"/>
          </rPr>
          <t xml:space="preserve"> din totalul cantității Q reciclabile din caietul de sarcini al activității de sortare
</t>
        </r>
      </text>
    </comment>
    <comment ref="N55" authorId="0" shapeId="0" xr:uid="{DC19D83C-6B39-48C9-8540-5FB41FCE0FF5}">
      <text>
        <r>
          <rPr>
            <sz val="9"/>
            <color indexed="81"/>
            <rFont val="Tahoma"/>
            <family val="2"/>
          </rPr>
          <t xml:space="preserve">Valoarea reprezintă </t>
        </r>
        <r>
          <rPr>
            <u/>
            <sz val="9"/>
            <color indexed="81"/>
            <rFont val="Tahoma"/>
            <family val="2"/>
          </rPr>
          <t xml:space="preserve">cantitatea de deșeuri reciclabile programată aferentă mediului ….. din zona de colectare n…., </t>
        </r>
        <r>
          <rPr>
            <sz val="9"/>
            <color indexed="81"/>
            <rFont val="Tahoma"/>
            <family val="2"/>
          </rPr>
          <t xml:space="preserve"> din totalul cantității Q reciclabile din caietul de sarcini al activității de sortare</t>
        </r>
      </text>
    </comment>
    <comment ref="J56" authorId="0" shapeId="0" xr:uid="{5BE2B972-14CA-4397-A46B-247B7ABFAFF7}">
      <text>
        <r>
          <rPr>
            <sz val="9"/>
            <color indexed="81"/>
            <rFont val="Tahoma"/>
            <family val="2"/>
          </rPr>
          <t xml:space="preserve">Tariful din Fisa de Fundamentare a tarifului de sortare al deseurilor reciclabile de hartie, metal plastic si sticla </t>
        </r>
        <r>
          <rPr>
            <u/>
            <sz val="9"/>
            <color indexed="81"/>
            <rFont val="Tahoma"/>
            <family val="2"/>
          </rPr>
          <t>aferent mediului urban din zona de colectare 1</t>
        </r>
        <r>
          <rPr>
            <sz val="9"/>
            <color indexed="81"/>
            <rFont val="Tahoma"/>
            <family val="2"/>
          </rPr>
          <t xml:space="preserve">
</t>
        </r>
      </text>
    </comment>
    <comment ref="K56" authorId="0" shapeId="0" xr:uid="{20E8CB78-4D58-4AEB-8853-CB6298094451}">
      <text>
        <r>
          <rPr>
            <sz val="9"/>
            <color indexed="81"/>
            <rFont val="Tahoma"/>
            <family val="2"/>
          </rPr>
          <t xml:space="preserve">Tariful din Fisa de Fundamentare a tarifului de sortare al deseurilor reciclabile de hartie, metal plastic si sticla </t>
        </r>
        <r>
          <rPr>
            <u/>
            <sz val="9"/>
            <color indexed="81"/>
            <rFont val="Tahoma"/>
            <family val="2"/>
          </rPr>
          <t>aferent mediului rural din zona de colectare 1</t>
        </r>
        <r>
          <rPr>
            <sz val="9"/>
            <color indexed="81"/>
            <rFont val="Tahoma"/>
            <family val="2"/>
          </rPr>
          <t xml:space="preserve">
</t>
        </r>
      </text>
    </comment>
    <comment ref="L56" authorId="0" shapeId="0" xr:uid="{2C928EAC-A43E-4EC2-B777-F42E183FBC28}">
      <text>
        <r>
          <rPr>
            <sz val="9"/>
            <color indexed="81"/>
            <rFont val="Tahoma"/>
            <family val="2"/>
          </rPr>
          <t xml:space="preserve">Tariful din Fisa de Fundamentare a tarifului de sortare al deseurilor reciclabile de hartie, metal plastic si sticla </t>
        </r>
        <r>
          <rPr>
            <u/>
            <sz val="9"/>
            <color indexed="81"/>
            <rFont val="Tahoma"/>
            <family val="2"/>
          </rPr>
          <t xml:space="preserve">aferent mediului urban din zona de colectare 2
</t>
        </r>
        <r>
          <rPr>
            <sz val="9"/>
            <color indexed="81"/>
            <rFont val="Tahoma"/>
            <family val="2"/>
          </rPr>
          <t xml:space="preserve">
</t>
        </r>
      </text>
    </comment>
    <comment ref="M56" authorId="0" shapeId="0" xr:uid="{BEAA0DC9-4C31-4AA6-885C-27DC33C4A45F}">
      <text>
        <r>
          <rPr>
            <sz val="9"/>
            <color indexed="81"/>
            <rFont val="Tahoma"/>
            <family val="2"/>
          </rPr>
          <t xml:space="preserve">Tariful din Fisa de Fundamentare a tarifului de sortare al deseurilor reciclabile de hartie, metal plastic si sticla </t>
        </r>
        <r>
          <rPr>
            <u/>
            <sz val="9"/>
            <color indexed="81"/>
            <rFont val="Tahoma"/>
            <family val="2"/>
          </rPr>
          <t xml:space="preserve">aferent mediului rural din zona de colectare 2
</t>
        </r>
        <r>
          <rPr>
            <sz val="9"/>
            <color indexed="81"/>
            <rFont val="Tahoma"/>
            <family val="2"/>
          </rPr>
          <t xml:space="preserve">
</t>
        </r>
      </text>
    </comment>
    <comment ref="N56" authorId="0" shapeId="0" xr:uid="{B87AAC2E-34FB-402E-95D5-C8B021F0F03E}">
      <text>
        <r>
          <rPr>
            <sz val="9"/>
            <color indexed="81"/>
            <rFont val="Tahoma"/>
            <family val="2"/>
          </rPr>
          <t xml:space="preserve">Tariful din Fisa de Fundamentare a tarifului de sortare al deseurilor reciclabile de hartie, metal plastic si sticla </t>
        </r>
        <r>
          <rPr>
            <u/>
            <sz val="9"/>
            <color indexed="81"/>
            <rFont val="Tahoma"/>
            <family val="2"/>
          </rPr>
          <t xml:space="preserve">aferent mediului …... din zona de colectare n…..
</t>
        </r>
        <r>
          <rPr>
            <sz val="9"/>
            <color indexed="81"/>
            <rFont val="Tahoma"/>
            <family val="2"/>
          </rPr>
          <t xml:space="preserve">
</t>
        </r>
      </text>
    </comment>
    <comment ref="J57" authorId="0" shapeId="0" xr:uid="{494EE4EE-AD31-406B-BF43-F23DE1F5153D}">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K57" authorId="0" shapeId="0" xr:uid="{B9BC6AA7-A758-465A-BCA9-3D07F974AB51}">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L57" authorId="0" shapeId="0" xr:uid="{11CF9C8F-C5B9-483E-A7DD-F697A04C0F64}">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M57" authorId="0" shapeId="0" xr:uid="{D7900208-6DE1-4633-A76D-E604F94F9E65}">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N57" authorId="0" shapeId="0" xr:uid="{AE2ED3F4-6864-4DD8-87E3-6385B1349BC6}">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J59" authorId="0" shapeId="0" xr:uid="{C1F3E9EF-9CE8-4F0B-98E1-CF066CFFB8C7}">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K59" authorId="0" shapeId="0" xr:uid="{24A52C2D-9AC3-4435-B5F0-143B4BAFB7E6}">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L59" authorId="0" shapeId="0" xr:uid="{4B978CDD-1512-41F5-84D5-1C590C78E631}">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M59" authorId="0" shapeId="0" xr:uid="{8479FC85-8A2D-4DE5-BDE9-592A52437444}">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N59" authorId="0" shapeId="0" xr:uid="{2FDA5A82-B5A6-4AA5-8BAA-E99544345BB5}">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J60" authorId="0" shapeId="0" xr:uid="{72C0D229-D068-42AD-9BE9-BD8724A4B698}">
      <text>
        <r>
          <rPr>
            <sz val="9"/>
            <color indexed="81"/>
            <rFont val="Tahoma"/>
            <family val="2"/>
          </rPr>
          <t xml:space="preserve">Valoare calculată prin raportare la cantitatea de deșeuri reciclabile colectate separat intrată în stația de sortare
</t>
        </r>
      </text>
    </comment>
    <comment ref="K60" authorId="0" shapeId="0" xr:uid="{F51382F0-A769-4453-A109-FFCBA20EE239}">
      <text>
        <r>
          <rPr>
            <sz val="9"/>
            <color indexed="81"/>
            <rFont val="Tahoma"/>
            <family val="2"/>
          </rPr>
          <t xml:space="preserve">Valoare calculată prin raportare la cantitatea de deșeuri reciclabile colectate separat intrată în stația de sortare
</t>
        </r>
      </text>
    </comment>
    <comment ref="L60" authorId="0" shapeId="0" xr:uid="{7010DF8D-AA6A-458A-A192-8E4157094149}">
      <text>
        <r>
          <rPr>
            <sz val="9"/>
            <color indexed="81"/>
            <rFont val="Tahoma"/>
            <family val="2"/>
          </rPr>
          <t xml:space="preserve">Valoare calculată prin raportare la cantitatea de deșeuri reciclabile colectate separat intrată în stația de sortare
</t>
        </r>
      </text>
    </comment>
    <comment ref="M60" authorId="0" shapeId="0" xr:uid="{60784F0E-826C-49EB-A43F-0694979AEB97}">
      <text>
        <r>
          <rPr>
            <sz val="9"/>
            <color indexed="81"/>
            <rFont val="Tahoma"/>
            <family val="2"/>
          </rPr>
          <t xml:space="preserve">Valoare calculată prin raportare la cantitatea de deșeuri reciclabile colectate separat intrată în stația de sortare
</t>
        </r>
      </text>
    </comment>
    <comment ref="N60" authorId="0" shapeId="0" xr:uid="{0C747059-6B40-4625-A1C8-CC4A9542560C}">
      <text>
        <r>
          <rPr>
            <sz val="9"/>
            <color indexed="81"/>
            <rFont val="Tahoma"/>
            <family val="2"/>
          </rPr>
          <t xml:space="preserve">Valoare calculată prin raportare la cantitatea de deșeuri reciclabile colectate separat intrată în stația de sortare
</t>
        </r>
      </text>
    </comment>
    <comment ref="J61" authorId="0" shapeId="0" xr:uid="{F18907DF-8752-493F-B02F-39786B288269}">
      <text>
        <r>
          <rPr>
            <sz val="9"/>
            <color indexed="81"/>
            <rFont val="Tahoma"/>
            <family val="2"/>
          </rPr>
          <t xml:space="preserve">valoare calculată prin raportare la cantitatea de deșeuri reciclabile colectate separat intrată în stația de sortare
</t>
        </r>
      </text>
    </comment>
    <comment ref="K61" authorId="0" shapeId="0" xr:uid="{B9315F7C-A8DD-4055-9F07-1754ADD3444D}">
      <text>
        <r>
          <rPr>
            <sz val="9"/>
            <color indexed="81"/>
            <rFont val="Tahoma"/>
            <family val="2"/>
          </rPr>
          <t xml:space="preserve">valoare calculată prin raportare la cantitatea de deșeuri reciclabile colectate separat intrată în stația de sortare
</t>
        </r>
      </text>
    </comment>
    <comment ref="L61" authorId="0" shapeId="0" xr:uid="{96E6DB6F-9A59-4C51-93AE-A6B7025606E3}">
      <text>
        <r>
          <rPr>
            <sz val="9"/>
            <color indexed="81"/>
            <rFont val="Tahoma"/>
            <family val="2"/>
          </rPr>
          <t xml:space="preserve">valoare calculată prin raportare la cantitatea de deșeuri reciclabile colectate separat intrată în stația de sortare
</t>
        </r>
      </text>
    </comment>
    <comment ref="M61" authorId="0" shapeId="0" xr:uid="{33FAABF8-4C6E-428E-A567-735A2B9E872F}">
      <text>
        <r>
          <rPr>
            <sz val="9"/>
            <color indexed="81"/>
            <rFont val="Tahoma"/>
            <family val="2"/>
          </rPr>
          <t xml:space="preserve">valoare calculată prin raportare la cantitatea de deșeuri reciclabile colectate separat intrată în stația de sortare
</t>
        </r>
      </text>
    </comment>
    <comment ref="N61" authorId="0" shapeId="0" xr:uid="{18FBDFA6-F434-4499-8587-FB3AAE2DED13}">
      <text>
        <r>
          <rPr>
            <sz val="9"/>
            <color indexed="81"/>
            <rFont val="Tahoma"/>
            <family val="2"/>
          </rPr>
          <t xml:space="preserve">valoare calculată prin raportare la cantitatea de deșeuri reciclabile colectate separat intrată în stația de sortare
</t>
        </r>
      </text>
    </comment>
    <comment ref="J62" authorId="0" shapeId="0" xr:uid="{161C0214-8D03-4378-B67F-2BD8784C2D0F}">
      <text>
        <r>
          <rPr>
            <sz val="9"/>
            <color indexed="81"/>
            <rFont val="Tahoma"/>
            <family val="2"/>
          </rPr>
          <t xml:space="preserve">Valoare calculată în funcție de ponderea redizuurilor rezultate din sortare și ponderile aferente fluxului de tratare/depozitate al acestora
</t>
        </r>
      </text>
    </comment>
    <comment ref="K62" authorId="0" shapeId="0" xr:uid="{2933E635-5435-4AEF-87B7-D69DED506BFB}">
      <text>
        <r>
          <rPr>
            <sz val="9"/>
            <color indexed="81"/>
            <rFont val="Tahoma"/>
            <family val="2"/>
          </rPr>
          <t xml:space="preserve">Valoare calculată în funcție de ponderea redizuurilor rezultate din sortare și ponderile aferente fluxului de tratare/depozitate al acestora
</t>
        </r>
      </text>
    </comment>
    <comment ref="L62" authorId="0" shapeId="0" xr:uid="{8BD1D577-6D89-412D-B36E-BAAD94A5B063}">
      <text>
        <r>
          <rPr>
            <sz val="9"/>
            <color indexed="81"/>
            <rFont val="Tahoma"/>
            <family val="2"/>
          </rPr>
          <t xml:space="preserve">Valoare calculată în funcție de ponderea redizuurilor rezultate din sortare și ponderile aferente fluxului de tratare/depozitate al acestora
</t>
        </r>
      </text>
    </comment>
    <comment ref="M62" authorId="0" shapeId="0" xr:uid="{7CDC2F83-01F0-49F2-8064-05A4475B79B2}">
      <text>
        <r>
          <rPr>
            <sz val="9"/>
            <color indexed="81"/>
            <rFont val="Tahoma"/>
            <family val="2"/>
          </rPr>
          <t xml:space="preserve">Valoare calculată în funcție de ponderea redizuurilor rezultate din sortare și ponderile aferente fluxului de tratare/depozitate al acestora
</t>
        </r>
      </text>
    </comment>
    <comment ref="N62" authorId="0" shapeId="0" xr:uid="{35D5D32F-5F3F-4507-97E3-91C8CFAE525B}">
      <text>
        <r>
          <rPr>
            <sz val="9"/>
            <color indexed="81"/>
            <rFont val="Tahoma"/>
            <family val="2"/>
          </rPr>
          <t xml:space="preserve">Valoare calculată în funcție de ponderea redizuurilor rezultate din sortare și ponderile aferente fluxului de tratare/depozitate al acestora
</t>
        </r>
      </text>
    </comment>
    <comment ref="I70" authorId="0" shapeId="0" xr:uid="{1B993ED1-EE8E-43D5-A31D-EAACB7880027}">
      <text>
        <r>
          <rPr>
            <sz val="9"/>
            <color indexed="81"/>
            <rFont val="Tahoma"/>
            <family val="2"/>
          </rPr>
          <t xml:space="preserve">Valoarea reprezintă </t>
        </r>
        <r>
          <rPr>
            <u/>
            <sz val="9"/>
            <color indexed="81"/>
            <rFont val="Tahoma"/>
            <family val="2"/>
          </rPr>
          <t>cantitatea totala de deseuri reziduale programată a fi acceptata la instalațiile de tratare mecano-biologică Q</t>
        </r>
        <r>
          <rPr>
            <sz val="9"/>
            <color indexed="81"/>
            <rFont val="Tahoma"/>
            <family val="2"/>
          </rPr>
          <t>tmb din caietul de sarcini al activității de tratare mecano-biologică</t>
        </r>
      </text>
    </comment>
    <comment ref="J70" authorId="0" shapeId="0" xr:uid="{403A040F-7628-47BD-BFA7-EC0D93510EFB}">
      <text>
        <r>
          <rPr>
            <sz val="9"/>
            <color indexed="81"/>
            <rFont val="Tahoma"/>
            <family val="2"/>
          </rPr>
          <t xml:space="preserve">Valoarea reprezintă </t>
        </r>
        <r>
          <rPr>
            <u/>
            <sz val="9"/>
            <color indexed="81"/>
            <rFont val="Tahoma"/>
            <family val="2"/>
          </rPr>
          <t xml:space="preserve">cantitatea de deșeuri reziduale programată aferentă mediului urban - zona de colectare 1, </t>
        </r>
        <r>
          <rPr>
            <sz val="9"/>
            <color indexed="81"/>
            <rFont val="Tahoma"/>
            <family val="2"/>
          </rPr>
          <t>din totalul cantității Q reziduale din caietul de sarcini al activității de tratare mecano-biologică  deșeuri reziduale</t>
        </r>
        <r>
          <rPr>
            <u/>
            <sz val="9"/>
            <color indexed="81"/>
            <rFont val="Tahoma"/>
            <family val="2"/>
          </rPr>
          <t xml:space="preserve">
</t>
        </r>
      </text>
    </comment>
    <comment ref="K70" authorId="0" shapeId="0" xr:uid="{48A0A1DD-CE39-49AB-8CDF-F7BF2AD7EEB7}">
      <text>
        <r>
          <rPr>
            <sz val="9"/>
            <color indexed="81"/>
            <rFont val="Tahoma"/>
            <family val="2"/>
          </rPr>
          <t xml:space="preserve">Valoarea reprezintă </t>
        </r>
        <r>
          <rPr>
            <u/>
            <sz val="9"/>
            <color indexed="81"/>
            <rFont val="Tahoma"/>
            <family val="2"/>
          </rPr>
          <t xml:space="preserve">cantitatea de deșeuri reziduale programată aferentă mediului rural - zona de colectare 1, </t>
        </r>
        <r>
          <rPr>
            <sz val="9"/>
            <color indexed="81"/>
            <rFont val="Tahoma"/>
            <family val="2"/>
          </rPr>
          <t>din totalul cantității Q reziduale din caietul de sarcini al activității de tratare mecano-biologică  deșeuri reziduale</t>
        </r>
        <r>
          <rPr>
            <u/>
            <sz val="9"/>
            <color indexed="81"/>
            <rFont val="Tahoma"/>
            <family val="2"/>
          </rPr>
          <t xml:space="preserve">
</t>
        </r>
      </text>
    </comment>
    <comment ref="L70" authorId="0" shapeId="0" xr:uid="{3F644765-DB8E-4AC1-815C-5B4A3D25A0EA}">
      <text>
        <r>
          <rPr>
            <sz val="9"/>
            <color indexed="81"/>
            <rFont val="Tahoma"/>
            <family val="2"/>
          </rPr>
          <t xml:space="preserve">Valoarea reprezintă </t>
        </r>
        <r>
          <rPr>
            <u/>
            <sz val="9"/>
            <color indexed="81"/>
            <rFont val="Tahoma"/>
            <family val="2"/>
          </rPr>
          <t xml:space="preserve">cantitatea de deșeuri reziduale programată aferentă mediului urban - zona de colectare 2, </t>
        </r>
        <r>
          <rPr>
            <sz val="9"/>
            <color indexed="81"/>
            <rFont val="Tahoma"/>
            <family val="2"/>
          </rPr>
          <t>din totalul cantității Q reziduale din caietul de sarcini al activității de tratare mecano-biologică  deșeuri reziduale</t>
        </r>
        <r>
          <rPr>
            <u/>
            <sz val="9"/>
            <color indexed="81"/>
            <rFont val="Tahoma"/>
            <family val="2"/>
          </rPr>
          <t xml:space="preserve">
</t>
        </r>
      </text>
    </comment>
    <comment ref="M70" authorId="0" shapeId="0" xr:uid="{B9DA2B77-A0D4-4D7E-9C62-180A8C5505ED}">
      <text>
        <r>
          <rPr>
            <sz val="9"/>
            <color indexed="81"/>
            <rFont val="Tahoma"/>
            <family val="2"/>
          </rPr>
          <t xml:space="preserve">Valoarea reprezintă </t>
        </r>
        <r>
          <rPr>
            <u/>
            <sz val="9"/>
            <color indexed="81"/>
            <rFont val="Tahoma"/>
            <family val="2"/>
          </rPr>
          <t xml:space="preserve">cantitatea de deșeuri reziduale programată aferentă mediului rural - zona de colectare 2, </t>
        </r>
        <r>
          <rPr>
            <sz val="9"/>
            <color indexed="81"/>
            <rFont val="Tahoma"/>
            <family val="2"/>
          </rPr>
          <t>din totalul cantității Q reziduale din caietul de sarcini al activității de tratare mecano-biologică  deșeuri reziduale</t>
        </r>
        <r>
          <rPr>
            <u/>
            <sz val="9"/>
            <color indexed="81"/>
            <rFont val="Tahoma"/>
            <family val="2"/>
          </rPr>
          <t xml:space="preserve">
</t>
        </r>
      </text>
    </comment>
    <comment ref="N70" authorId="0" shapeId="0" xr:uid="{4A4E7F1C-E643-4653-82D6-F4AB8D4F4446}">
      <text>
        <r>
          <rPr>
            <sz val="9"/>
            <color indexed="81"/>
            <rFont val="Tahoma"/>
            <family val="2"/>
          </rPr>
          <t xml:space="preserve">Valoarea reprezintă </t>
        </r>
        <r>
          <rPr>
            <u/>
            <sz val="9"/>
            <color indexed="81"/>
            <rFont val="Tahoma"/>
            <family val="2"/>
          </rPr>
          <t xml:space="preserve">cantitatea de deșeuri reziduale programată aferentă mediului ..... - zona de colectare n...., </t>
        </r>
        <r>
          <rPr>
            <sz val="9"/>
            <color indexed="81"/>
            <rFont val="Tahoma"/>
            <family val="2"/>
          </rPr>
          <t>din totalul cantității Q reziduale din caietul de sarcini al activității de tratare mecano-biologică  deșeuri reziduale</t>
        </r>
        <r>
          <rPr>
            <u/>
            <sz val="9"/>
            <color indexed="81"/>
            <rFont val="Tahoma"/>
            <family val="2"/>
          </rPr>
          <t xml:space="preserve">
</t>
        </r>
      </text>
    </comment>
    <comment ref="J71" authorId="0" shapeId="0" xr:uid="{710C8F19-19D5-4568-B039-C8899FCF7F55}">
      <text>
        <r>
          <rPr>
            <sz val="9"/>
            <color indexed="81"/>
            <rFont val="Tahoma"/>
            <family val="2"/>
          </rPr>
          <t xml:space="preserve">Tariful din Fisa de Fundamentare a tarifului de tratare mecano-biologică a deșeurilor reziduale </t>
        </r>
        <r>
          <rPr>
            <u/>
            <sz val="9"/>
            <color indexed="81"/>
            <rFont val="Tahoma"/>
            <family val="2"/>
          </rPr>
          <t>aferent mediului urban din zona de colectare 1</t>
        </r>
        <r>
          <rPr>
            <sz val="9"/>
            <color indexed="81"/>
            <rFont val="Tahoma"/>
            <family val="2"/>
          </rPr>
          <t xml:space="preserve">
</t>
        </r>
      </text>
    </comment>
    <comment ref="K71" authorId="0" shapeId="0" xr:uid="{290FBD40-ED39-42B0-B6DC-2F861ABDD120}">
      <text>
        <r>
          <rPr>
            <sz val="9"/>
            <color indexed="81"/>
            <rFont val="Tahoma"/>
            <family val="2"/>
          </rPr>
          <t xml:space="preserve">Tariful din Fisa de Fundamentare a tarifului de tratare mecano-biologică a deșeurilor reziduale </t>
        </r>
        <r>
          <rPr>
            <u/>
            <sz val="9"/>
            <color indexed="81"/>
            <rFont val="Tahoma"/>
            <family val="2"/>
          </rPr>
          <t>aferent mediului rural din zona de colectare 1</t>
        </r>
        <r>
          <rPr>
            <sz val="9"/>
            <color indexed="81"/>
            <rFont val="Tahoma"/>
            <family val="2"/>
          </rPr>
          <t xml:space="preserve">
</t>
        </r>
      </text>
    </comment>
    <comment ref="L71" authorId="0" shapeId="0" xr:uid="{F92C792E-6A76-4AE8-BB43-40F11887597B}">
      <text>
        <r>
          <rPr>
            <sz val="9"/>
            <color indexed="81"/>
            <rFont val="Tahoma"/>
            <family val="2"/>
          </rPr>
          <t xml:space="preserve">Tariful din Fisa de Fundamentare a tarifului de tratare mecano-biologică a deșeurilor reziduale </t>
        </r>
        <r>
          <rPr>
            <u/>
            <sz val="9"/>
            <color indexed="81"/>
            <rFont val="Tahoma"/>
            <family val="2"/>
          </rPr>
          <t xml:space="preserve">aferent mediului urban din zona de colectare 2
</t>
        </r>
        <r>
          <rPr>
            <sz val="9"/>
            <color indexed="81"/>
            <rFont val="Tahoma"/>
            <family val="2"/>
          </rPr>
          <t xml:space="preserve">
</t>
        </r>
      </text>
    </comment>
    <comment ref="M71" authorId="0" shapeId="0" xr:uid="{D4C0F438-7DD9-4F17-9FEB-E711E06DA965}">
      <text>
        <r>
          <rPr>
            <sz val="9"/>
            <color indexed="81"/>
            <rFont val="Tahoma"/>
            <family val="2"/>
          </rPr>
          <t xml:space="preserve">Tariful din Fisa de Fundamentare a tarifului de tratare mecano-biologică a deșeurilor reziduale </t>
        </r>
        <r>
          <rPr>
            <u/>
            <sz val="9"/>
            <color indexed="81"/>
            <rFont val="Tahoma"/>
            <family val="2"/>
          </rPr>
          <t>aferent mediului rural din zona de colectare 2</t>
        </r>
        <r>
          <rPr>
            <sz val="9"/>
            <color indexed="81"/>
            <rFont val="Tahoma"/>
            <family val="2"/>
          </rPr>
          <t xml:space="preserve">
</t>
        </r>
      </text>
    </comment>
    <comment ref="N71" authorId="0" shapeId="0" xr:uid="{B52E3280-B133-4D3A-B361-621B3001C312}">
      <text>
        <r>
          <rPr>
            <sz val="9"/>
            <color indexed="81"/>
            <rFont val="Tahoma"/>
            <family val="2"/>
          </rPr>
          <t xml:space="preserve">Tariful din Fisa de Fundamentare a tarifului de tratare mecano-biologică a deșeurilor reziduale </t>
        </r>
        <r>
          <rPr>
            <u/>
            <sz val="9"/>
            <color indexed="81"/>
            <rFont val="Tahoma"/>
            <family val="2"/>
          </rPr>
          <t>aferent mediului .... din zona de colectare n...</t>
        </r>
        <r>
          <rPr>
            <sz val="9"/>
            <color indexed="81"/>
            <rFont val="Tahoma"/>
            <family val="2"/>
          </rPr>
          <t xml:space="preserve">
</t>
        </r>
      </text>
    </comment>
    <comment ref="J72" authorId="0" shapeId="0" xr:uid="{6CBE999D-C742-45B7-AE97-DF888F886840}">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K72" authorId="0" shapeId="0" xr:uid="{DA72DF80-D133-4160-99E8-A78EC5A0380A}">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L72" authorId="0" shapeId="0" xr:uid="{5EE374D2-CD64-4249-A811-53F6D09E1D54}">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M72" authorId="0" shapeId="0" xr:uid="{8068ED5D-8369-4028-935C-D65F52429FF7}">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N72" authorId="0" shapeId="0" xr:uid="{B834C57D-1C62-4BFB-A47A-C86C1D6EF878}">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J74" authorId="0" shapeId="0" xr:uid="{969E8405-CAE4-4379-AE62-B631D359025D}">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K74" authorId="0" shapeId="0" xr:uid="{E8C4CF5D-DB11-4A34-B466-03F02EE29536}">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L74" authorId="0" shapeId="0" xr:uid="{B92A6F42-D0EC-413A-A47E-A71010F5CFBD}">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M74" authorId="0" shapeId="0" xr:uid="{2CCA5012-E1E0-472F-A9BD-F7E049ACAFF6}">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N74" authorId="0" shapeId="0" xr:uid="{E8F4F845-0378-4C7E-8A1E-71B6DF8FB2A8}">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J75" authorId="0" shapeId="0" xr:uid="{BE9EAAE7-54BA-43C9-8A5E-8A762CFF6B81}">
      <text>
        <r>
          <rPr>
            <sz val="9"/>
            <color indexed="81"/>
            <rFont val="Tahoma"/>
            <family val="2"/>
          </rPr>
          <t xml:space="preserve">Calculată prin raportare la cantitatea de deșeuri reziduale colectate separat intrată în instalația TBM
</t>
        </r>
      </text>
    </comment>
    <comment ref="K75" authorId="0" shapeId="0" xr:uid="{EB617BCE-5436-4AB3-B98C-1AE47B18D41B}">
      <text>
        <r>
          <rPr>
            <sz val="9"/>
            <color indexed="81"/>
            <rFont val="Tahoma"/>
            <family val="2"/>
          </rPr>
          <t xml:space="preserve">Calculată prin raportare la cantitatea de deșeuri reziduale colectate separat intrată în instalația TBM
</t>
        </r>
      </text>
    </comment>
    <comment ref="L75" authorId="0" shapeId="0" xr:uid="{298E9BFF-D2D1-4E9D-A9F3-46FBA642769D}">
      <text>
        <r>
          <rPr>
            <sz val="9"/>
            <color indexed="81"/>
            <rFont val="Tahoma"/>
            <family val="2"/>
          </rPr>
          <t xml:space="preserve">Calculată prin raportare la cantitatea de deșeuri reziduale colectate separat intrată în instalația TBM
</t>
        </r>
      </text>
    </comment>
    <comment ref="M75" authorId="0" shapeId="0" xr:uid="{7C0ACE83-839D-44F5-902D-319AE5026224}">
      <text>
        <r>
          <rPr>
            <sz val="9"/>
            <color indexed="81"/>
            <rFont val="Tahoma"/>
            <family val="2"/>
          </rPr>
          <t xml:space="preserve">Calculată prin raportare la cantitatea de deșeuri reziduale colectate separat intrată în instalația TBM
</t>
        </r>
      </text>
    </comment>
    <comment ref="N75" authorId="0" shapeId="0" xr:uid="{65B567B7-7B84-4039-98D7-17971D5F39A7}">
      <text>
        <r>
          <rPr>
            <sz val="9"/>
            <color indexed="81"/>
            <rFont val="Tahoma"/>
            <family val="2"/>
          </rPr>
          <t xml:space="preserve">Calculată prin raportare la cantitatea de deșeuri reziduale colectate separat intrată în instalația TBM
</t>
        </r>
      </text>
    </comment>
    <comment ref="J76" authorId="0" shapeId="0" xr:uid="{3BCCE173-3E5F-454D-A7D0-C6E201AA64F7}">
      <text>
        <r>
          <rPr>
            <sz val="9"/>
            <color indexed="81"/>
            <rFont val="Tahoma"/>
            <family val="2"/>
          </rPr>
          <t>Valoare calculată în funcție de ponderea redizuurilor rezultate din TMB și ponderile aferente fluxului de tratare/depozitate al acestora</t>
        </r>
      </text>
    </comment>
    <comment ref="K76" authorId="0" shapeId="0" xr:uid="{1AABE1AA-8EFA-4E70-B965-3158CD7427F5}">
      <text>
        <r>
          <rPr>
            <sz val="9"/>
            <color indexed="81"/>
            <rFont val="Tahoma"/>
            <family val="2"/>
          </rPr>
          <t>Valoare calculată în funcție de ponderea redizuurilor rezultate din TMB și ponderile aferente fluxului de tratare/depozitate al acestora</t>
        </r>
      </text>
    </comment>
    <comment ref="L76" authorId="0" shapeId="0" xr:uid="{71F573EA-46F0-4FB9-9F71-3F5733B20EA7}">
      <text>
        <r>
          <rPr>
            <sz val="9"/>
            <color indexed="81"/>
            <rFont val="Tahoma"/>
            <family val="2"/>
          </rPr>
          <t>Valoare calculată în funcție de ponderea redizuurilor rezultate din TMB și ponderile aferente fluxului de tratare/depozitate al acestora</t>
        </r>
      </text>
    </comment>
    <comment ref="M76" authorId="0" shapeId="0" xr:uid="{09D7B1AD-3899-470D-9DA2-C30DA840B405}">
      <text>
        <r>
          <rPr>
            <sz val="9"/>
            <color indexed="81"/>
            <rFont val="Tahoma"/>
            <family val="2"/>
          </rPr>
          <t>Valoare calculată în funcție de ponderea redizuurilor rezultate din TMB și ponderile aferente fluxului de tratare/depozitate al acestora</t>
        </r>
      </text>
    </comment>
    <comment ref="N76" authorId="0" shapeId="0" xr:uid="{073A7A33-1406-41F4-8E46-C50DC92F2732}">
      <text>
        <r>
          <rPr>
            <sz val="9"/>
            <color indexed="81"/>
            <rFont val="Tahoma"/>
            <family val="2"/>
          </rPr>
          <t>Valoare calculată în funcție de ponderea redizuurilor rezultate din TMB și ponderile aferente fluxului de tratare/depozitate al acestora</t>
        </r>
      </text>
    </comment>
    <comment ref="I84" authorId="0" shapeId="0" xr:uid="{2C1C0A84-D446-42B1-BD8A-1EC85128DB41}">
      <text>
        <r>
          <rPr>
            <sz val="9"/>
            <color indexed="81"/>
            <rFont val="Tahoma"/>
            <family val="2"/>
          </rPr>
          <t>Valoarea reprezintă cantitatea totala de biodeșeuri programată a fi acceptata la instalațiile de tratare aeroba Qcompostare din caietul de sarcini al activității de tratare aeroba biodeșeuri colectate separat</t>
        </r>
      </text>
    </comment>
    <comment ref="J84" authorId="0" shapeId="0" xr:uid="{17E0EA52-1BBA-4394-A5A8-C74825E80AF5}">
      <text>
        <r>
          <rPr>
            <sz val="9"/>
            <color indexed="81"/>
            <rFont val="Tahoma"/>
            <family val="2"/>
          </rPr>
          <t xml:space="preserve">Valoarea reprezintă </t>
        </r>
        <r>
          <rPr>
            <u/>
            <sz val="9"/>
            <color indexed="81"/>
            <rFont val="Tahoma"/>
            <family val="2"/>
          </rPr>
          <t xml:space="preserve">cantitatea de biodeșeuri programată aferentă mediului urban - zona de colectare 1, </t>
        </r>
        <r>
          <rPr>
            <sz val="9"/>
            <color indexed="81"/>
            <rFont val="Tahoma"/>
            <family val="2"/>
          </rPr>
          <t>din totalul cantității Q compostare din caietul de sarcini al activității de tratare aerobă biodeșeuri colectate separat</t>
        </r>
        <r>
          <rPr>
            <u/>
            <sz val="9"/>
            <color indexed="81"/>
            <rFont val="Tahoma"/>
            <family val="2"/>
          </rPr>
          <t xml:space="preserve">
</t>
        </r>
      </text>
    </comment>
    <comment ref="K84" authorId="0" shapeId="0" xr:uid="{42C3D5B2-5738-4B46-9B1D-BEBBD8632393}">
      <text>
        <r>
          <rPr>
            <sz val="9"/>
            <color indexed="81"/>
            <rFont val="Tahoma"/>
            <family val="2"/>
          </rPr>
          <t xml:space="preserve">Valoarea reprezintă </t>
        </r>
        <r>
          <rPr>
            <u/>
            <sz val="9"/>
            <color indexed="81"/>
            <rFont val="Tahoma"/>
            <family val="2"/>
          </rPr>
          <t xml:space="preserve">cantitatea de biodeșeuri programată aferentă mediului rural - zona de colectare 1, </t>
        </r>
        <r>
          <rPr>
            <sz val="9"/>
            <color indexed="81"/>
            <rFont val="Tahoma"/>
            <family val="2"/>
          </rPr>
          <t>din totalul cantității Q compostare din caietul de sarcini al activității de tratare aerobă biodeșeuri colectate separat</t>
        </r>
        <r>
          <rPr>
            <u/>
            <sz val="9"/>
            <color indexed="81"/>
            <rFont val="Tahoma"/>
            <family val="2"/>
          </rPr>
          <t xml:space="preserve">
</t>
        </r>
      </text>
    </comment>
    <comment ref="L84" authorId="0" shapeId="0" xr:uid="{FE4F1F44-279F-466E-8F60-52AC204F63DB}">
      <text>
        <r>
          <rPr>
            <sz val="9"/>
            <color indexed="81"/>
            <rFont val="Tahoma"/>
            <family val="2"/>
          </rPr>
          <t xml:space="preserve">Valoarea reprezintă </t>
        </r>
        <r>
          <rPr>
            <u/>
            <sz val="9"/>
            <color indexed="81"/>
            <rFont val="Tahoma"/>
            <family val="2"/>
          </rPr>
          <t xml:space="preserve">cantitatea de biodeșeuri programată aferentă mediului urban - zona de colectare 2, </t>
        </r>
        <r>
          <rPr>
            <sz val="9"/>
            <color indexed="81"/>
            <rFont val="Tahoma"/>
            <family val="2"/>
          </rPr>
          <t>din totalul cantității Q compostare din caietul de sarcini al activității de tratare aerobă biodeșeuri colectate separat</t>
        </r>
        <r>
          <rPr>
            <u/>
            <sz val="9"/>
            <color indexed="81"/>
            <rFont val="Tahoma"/>
            <family val="2"/>
          </rPr>
          <t xml:space="preserve">
</t>
        </r>
      </text>
    </comment>
    <comment ref="M84" authorId="0" shapeId="0" xr:uid="{7642C4F1-554B-46EA-A0AB-0695633A193E}">
      <text>
        <r>
          <rPr>
            <sz val="9"/>
            <color indexed="81"/>
            <rFont val="Tahoma"/>
            <family val="2"/>
          </rPr>
          <t xml:space="preserve">Valoarea reprezintă </t>
        </r>
        <r>
          <rPr>
            <u/>
            <sz val="9"/>
            <color indexed="81"/>
            <rFont val="Tahoma"/>
            <family val="2"/>
          </rPr>
          <t xml:space="preserve">cantitatea de biodeșeuri programată aferentă mediului rural - zona de colectare 2, </t>
        </r>
        <r>
          <rPr>
            <sz val="9"/>
            <color indexed="81"/>
            <rFont val="Tahoma"/>
            <family val="2"/>
          </rPr>
          <t>din totalul cantității Q compostare din caietul de sarcini al activității de tratare aerobă biodeșeuri colectate separat</t>
        </r>
        <r>
          <rPr>
            <u/>
            <sz val="9"/>
            <color indexed="81"/>
            <rFont val="Tahoma"/>
            <family val="2"/>
          </rPr>
          <t xml:space="preserve">
</t>
        </r>
      </text>
    </comment>
    <comment ref="N84" authorId="0" shapeId="0" xr:uid="{2D8F7316-C0E7-4D4A-B1B6-471E2FD73484}">
      <text>
        <r>
          <rPr>
            <sz val="9"/>
            <color indexed="81"/>
            <rFont val="Tahoma"/>
            <family val="2"/>
          </rPr>
          <t xml:space="preserve">Valoarea reprezintă </t>
        </r>
        <r>
          <rPr>
            <u/>
            <sz val="9"/>
            <color indexed="81"/>
            <rFont val="Tahoma"/>
            <family val="2"/>
          </rPr>
          <t xml:space="preserve">cantitatea de biodeșeuri programată aferentă mediului ....... - zona de colectare n...., </t>
        </r>
        <r>
          <rPr>
            <sz val="9"/>
            <color indexed="81"/>
            <rFont val="Tahoma"/>
            <family val="2"/>
          </rPr>
          <t>din totalul cantității Q compostare din caietul de sarcini al activității de tratare aerobă biodeșeuri colectate separat</t>
        </r>
        <r>
          <rPr>
            <u/>
            <sz val="9"/>
            <color indexed="81"/>
            <rFont val="Tahoma"/>
            <family val="2"/>
          </rPr>
          <t xml:space="preserve">
</t>
        </r>
      </text>
    </comment>
    <comment ref="J85" authorId="0" shapeId="0" xr:uid="{B815CDF0-2283-41B3-9097-FA5FD685EE51}">
      <text>
        <r>
          <rPr>
            <sz val="9"/>
            <color indexed="81"/>
            <rFont val="Tahoma"/>
            <family val="2"/>
          </rPr>
          <t xml:space="preserve">Tariful din Fisa de Fundamentare a tarifului de tratare aerobă a biodeșeurilor (compostare) </t>
        </r>
        <r>
          <rPr>
            <u/>
            <sz val="9"/>
            <color indexed="81"/>
            <rFont val="Tahoma"/>
            <family val="2"/>
          </rPr>
          <t>aferent mediului urban din zona de colectare 1</t>
        </r>
        <r>
          <rPr>
            <sz val="9"/>
            <color indexed="81"/>
            <rFont val="Tahoma"/>
            <family val="2"/>
          </rPr>
          <t xml:space="preserve">
</t>
        </r>
      </text>
    </comment>
    <comment ref="K85" authorId="0" shapeId="0" xr:uid="{7749751E-C920-4061-88A9-FDEC41645DA3}">
      <text>
        <r>
          <rPr>
            <sz val="9"/>
            <color indexed="81"/>
            <rFont val="Tahoma"/>
            <family val="2"/>
          </rPr>
          <t xml:space="preserve">Tariful din Fisa de Fundamentare a tarifului de tratare aerobă a biodeșeurilor (compostare) </t>
        </r>
        <r>
          <rPr>
            <u/>
            <sz val="9"/>
            <color indexed="81"/>
            <rFont val="Tahoma"/>
            <family val="2"/>
          </rPr>
          <t>aferent mediului rural din zona de colectare 1</t>
        </r>
        <r>
          <rPr>
            <sz val="9"/>
            <color indexed="81"/>
            <rFont val="Tahoma"/>
            <family val="2"/>
          </rPr>
          <t xml:space="preserve">
</t>
        </r>
      </text>
    </comment>
    <comment ref="L85" authorId="0" shapeId="0" xr:uid="{C8D9A12E-0187-4E2F-A855-51C217325649}">
      <text>
        <r>
          <rPr>
            <sz val="9"/>
            <color indexed="81"/>
            <rFont val="Tahoma"/>
            <family val="2"/>
          </rPr>
          <t xml:space="preserve">Tariful din Fisa de Fundamentare a tarifului de tratare aerobă a biodeșeurilor (compostare) </t>
        </r>
        <r>
          <rPr>
            <u/>
            <sz val="9"/>
            <color indexed="81"/>
            <rFont val="Tahoma"/>
            <family val="2"/>
          </rPr>
          <t xml:space="preserve">aferent mediului urban din zona de colectare 2
</t>
        </r>
        <r>
          <rPr>
            <sz val="9"/>
            <color indexed="81"/>
            <rFont val="Tahoma"/>
            <family val="2"/>
          </rPr>
          <t xml:space="preserve">
</t>
        </r>
      </text>
    </comment>
    <comment ref="M85" authorId="0" shapeId="0" xr:uid="{C382101B-D12A-4FF5-A967-9D793C5DF0B2}">
      <text>
        <r>
          <rPr>
            <sz val="9"/>
            <color indexed="81"/>
            <rFont val="Tahoma"/>
            <family val="2"/>
          </rPr>
          <t xml:space="preserve">Tariful din Fisa de Fundamentare a tarifului de tratare aerobă a biodeșeurilor (compostare)  </t>
        </r>
        <r>
          <rPr>
            <u/>
            <sz val="9"/>
            <color indexed="81"/>
            <rFont val="Tahoma"/>
            <family val="2"/>
          </rPr>
          <t>aferent mediului rural din zona de colectare 2</t>
        </r>
        <r>
          <rPr>
            <sz val="9"/>
            <color indexed="81"/>
            <rFont val="Tahoma"/>
            <family val="2"/>
          </rPr>
          <t xml:space="preserve">
</t>
        </r>
      </text>
    </comment>
    <comment ref="N85" authorId="0" shapeId="0" xr:uid="{922A0620-98C7-496F-A634-47F7D36DC751}">
      <text>
        <r>
          <rPr>
            <sz val="9"/>
            <color indexed="81"/>
            <rFont val="Tahoma"/>
            <family val="2"/>
          </rPr>
          <t xml:space="preserve">Tariful din Fisa de Fundamentare a tarifului de tratare aerobă a biodeșeurilor (compostare)  </t>
        </r>
        <r>
          <rPr>
            <u/>
            <sz val="9"/>
            <color indexed="81"/>
            <rFont val="Tahoma"/>
            <family val="2"/>
          </rPr>
          <t xml:space="preserve">aferent mediului .... din zona de colectare n....
</t>
        </r>
        <r>
          <rPr>
            <sz val="9"/>
            <color indexed="81"/>
            <rFont val="Tahoma"/>
            <family val="2"/>
          </rPr>
          <t xml:space="preserve">
</t>
        </r>
      </text>
    </comment>
    <comment ref="J86" authorId="0" shapeId="0" xr:uid="{36A16817-9E80-4BDB-AE8C-F556DC6B515B}">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K86" authorId="0" shapeId="0" xr:uid="{B1317948-6E20-4627-B582-279DC2DCC4D6}">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L86" authorId="0" shapeId="0" xr:uid="{58F1B733-8B5B-4099-961A-CEC8051284B0}">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M86" authorId="0" shapeId="0" xr:uid="{CEF9C88E-CC7F-4604-8C3E-6E640EC574EA}">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N86" authorId="0" shapeId="0" xr:uid="{29F7F7D5-39B7-40B9-AD83-A6546A0AAA73}">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J88" authorId="0" shapeId="0" xr:uid="{91F66EDF-F60C-49C8-8155-9BF8512D8C72}">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K88" authorId="0" shapeId="0" xr:uid="{E2726F60-6CCF-4C45-A11C-956F8A765C1F}">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L88" authorId="0" shapeId="0" xr:uid="{C7D56BC7-9F3C-4CFC-8D74-DE0B84613779}">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M88" authorId="0" shapeId="0" xr:uid="{7E299697-464F-454A-86E1-66F0439A5D23}">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N88" authorId="0" shapeId="0" xr:uid="{ED5FB39E-4B11-4A4A-8578-9A9292C1AD54}">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J89" authorId="0" shapeId="0" xr:uid="{8C6E6D9B-D1E6-44EE-A46C-C6C7F9D388F3}">
      <text>
        <r>
          <rPr>
            <sz val="9"/>
            <color indexed="81"/>
            <rFont val="Tahoma"/>
            <family val="2"/>
          </rPr>
          <t>Valoare calculată prin raportare la cantitatea de biodeșeuri colectate separat intrată în instalația de compostare</t>
        </r>
      </text>
    </comment>
    <comment ref="K89" authorId="0" shapeId="0" xr:uid="{AE80CC8C-0F3B-4FBD-BF21-CEF5C0B52594}">
      <text>
        <r>
          <rPr>
            <sz val="9"/>
            <color indexed="81"/>
            <rFont val="Tahoma"/>
            <family val="2"/>
          </rPr>
          <t>Valoare calculată prin raportare la cantitatea de biodeșeuri colectate separat intrată în instalația de compostare</t>
        </r>
      </text>
    </comment>
    <comment ref="L89" authorId="0" shapeId="0" xr:uid="{D2BD4708-177B-4695-9AAA-5859C12A27B8}">
      <text>
        <r>
          <rPr>
            <sz val="9"/>
            <color indexed="81"/>
            <rFont val="Tahoma"/>
            <family val="2"/>
          </rPr>
          <t>Valoare calculată prin raportare la cantitatea de biodeșeuri colectate separat intrată în instalația de compostare</t>
        </r>
      </text>
    </comment>
    <comment ref="M89" authorId="0" shapeId="0" xr:uid="{68D9553D-8846-4212-B0D7-61BDD7EC9E82}">
      <text>
        <r>
          <rPr>
            <sz val="9"/>
            <color indexed="81"/>
            <rFont val="Tahoma"/>
            <family val="2"/>
          </rPr>
          <t>Valoare calculată prin raportare la cantitatea de biodeșeuri colectate separat intrată în instalația de compostare</t>
        </r>
      </text>
    </comment>
    <comment ref="N89" authorId="0" shapeId="0" xr:uid="{859A4F1C-5475-4AB5-8581-09839C363782}">
      <text>
        <r>
          <rPr>
            <sz val="9"/>
            <color indexed="81"/>
            <rFont val="Tahoma"/>
            <family val="2"/>
          </rPr>
          <t>Valoare calculată prin raportare la cantitatea de biodeșeuri colectate separat intrată în instalația de compostare</t>
        </r>
      </text>
    </comment>
    <comment ref="J90" authorId="0" shapeId="0" xr:uid="{DDA510E1-13A8-40AF-9E18-5F6B40FE60E2}">
      <text>
        <r>
          <rPr>
            <sz val="9"/>
            <color indexed="81"/>
            <rFont val="Tahoma"/>
            <family val="2"/>
          </rPr>
          <t>Valoare calculată în funcție de ponderea redizuurilor rezultate din compostare și ponderile aferente fluxului de tratare/depozitate al acestora</t>
        </r>
      </text>
    </comment>
    <comment ref="K90" authorId="0" shapeId="0" xr:uid="{245007BE-4E82-4C8E-9B03-070573B3A4D1}">
      <text>
        <r>
          <rPr>
            <sz val="9"/>
            <color indexed="81"/>
            <rFont val="Tahoma"/>
            <family val="2"/>
          </rPr>
          <t>Valoare calculată în funcție de ponderea redizuurilor rezultate din compostare și ponderile aferente fluxului de tratare/depozitate al acestora</t>
        </r>
      </text>
    </comment>
    <comment ref="L90" authorId="0" shapeId="0" xr:uid="{5EC2E16B-CFEE-47B8-81E3-B300E1639AA4}">
      <text>
        <r>
          <rPr>
            <sz val="9"/>
            <color indexed="81"/>
            <rFont val="Tahoma"/>
            <family val="2"/>
          </rPr>
          <t>Valoare calculată în funcție de ponderea redizuurilor rezultate din compostare și ponderile aferente fluxului de tratare/depozitate al acestora</t>
        </r>
      </text>
    </comment>
    <comment ref="M90" authorId="0" shapeId="0" xr:uid="{02283132-2408-45FE-B9F9-1B87586C01DF}">
      <text>
        <r>
          <rPr>
            <sz val="9"/>
            <color indexed="81"/>
            <rFont val="Tahoma"/>
            <family val="2"/>
          </rPr>
          <t>Valoare calculată în funcție de ponderea redizuurilor rezultate din compostare și ponderile aferente fluxului de tratare/depozitate al acestora</t>
        </r>
      </text>
    </comment>
    <comment ref="N90" authorId="0" shapeId="0" xr:uid="{7053B894-5F44-4FC2-8A62-88F798FE614B}">
      <text>
        <r>
          <rPr>
            <sz val="9"/>
            <color indexed="81"/>
            <rFont val="Tahoma"/>
            <family val="2"/>
          </rPr>
          <t>Valoare calculată în funcție de ponderea redizuurilor rezultate din compostare și ponderile aferente fluxului de tratare/depozitate al acestora</t>
        </r>
      </text>
    </comment>
    <comment ref="I98" authorId="0" shapeId="0" xr:uid="{51270F2C-0564-4A6C-91EF-423BBFEDF6DC}">
      <text>
        <r>
          <rPr>
            <sz val="9"/>
            <color indexed="81"/>
            <rFont val="Tahoma"/>
            <family val="2"/>
          </rPr>
          <t>Valoarea reprezintă cantitatea totala de biodeșeuri programată a fi acceptata la instalațiile de tratare anaeroba Qdigestie anaeroba din caietul de sarcini al activității de tratare anaeroba biodeșeuri colectate separat</t>
        </r>
      </text>
    </comment>
    <comment ref="J98" authorId="0" shapeId="0" xr:uid="{C1134CEF-F3E4-44F0-B17E-22C3351953B9}">
      <text>
        <r>
          <rPr>
            <sz val="9"/>
            <color indexed="81"/>
            <rFont val="Tahoma"/>
            <family val="2"/>
          </rPr>
          <t xml:space="preserve">Valoarea reprezintă </t>
        </r>
        <r>
          <rPr>
            <u/>
            <sz val="9"/>
            <color indexed="81"/>
            <rFont val="Tahoma"/>
            <family val="2"/>
          </rPr>
          <t xml:space="preserve">cantitatea de biodeșeuri programată aferentă mediului urban - zona de colectare 1, </t>
        </r>
        <r>
          <rPr>
            <sz val="9"/>
            <color indexed="81"/>
            <rFont val="Tahoma"/>
            <family val="2"/>
          </rPr>
          <t>din totalul cantității Q digestie anaeroba din caietul de sarcini al activității de tratare anaerobă biodeșeuri colectate separat</t>
        </r>
        <r>
          <rPr>
            <u/>
            <sz val="9"/>
            <color indexed="81"/>
            <rFont val="Tahoma"/>
            <family val="2"/>
          </rPr>
          <t xml:space="preserve">
</t>
        </r>
      </text>
    </comment>
    <comment ref="K98" authorId="0" shapeId="0" xr:uid="{5A1DE78C-9608-41D1-87B5-B273552B895E}">
      <text>
        <r>
          <rPr>
            <sz val="9"/>
            <color indexed="81"/>
            <rFont val="Tahoma"/>
            <family val="2"/>
          </rPr>
          <t xml:space="preserve">Valoarea reprezintă </t>
        </r>
        <r>
          <rPr>
            <u/>
            <sz val="9"/>
            <color indexed="81"/>
            <rFont val="Tahoma"/>
            <family val="2"/>
          </rPr>
          <t xml:space="preserve">cantitatea de biodeșeuri programată aferentă mediului rural - zona de colectare 1, </t>
        </r>
        <r>
          <rPr>
            <sz val="9"/>
            <color indexed="81"/>
            <rFont val="Tahoma"/>
            <family val="2"/>
          </rPr>
          <t>din totalul cantității Q digestie anaeroba din caietul de sarcini al activității de tratare anaerobă biodeșeuri colectate separat</t>
        </r>
        <r>
          <rPr>
            <u/>
            <sz val="9"/>
            <color indexed="81"/>
            <rFont val="Tahoma"/>
            <family val="2"/>
          </rPr>
          <t xml:space="preserve">
</t>
        </r>
      </text>
    </comment>
    <comment ref="L98" authorId="0" shapeId="0" xr:uid="{60C0E9EE-C3E8-4A9A-8BD4-F8E2CA2F3199}">
      <text>
        <r>
          <rPr>
            <sz val="9"/>
            <color indexed="81"/>
            <rFont val="Tahoma"/>
            <family val="2"/>
          </rPr>
          <t xml:space="preserve">Valoarea reprezintă </t>
        </r>
        <r>
          <rPr>
            <u/>
            <sz val="9"/>
            <color indexed="81"/>
            <rFont val="Tahoma"/>
            <family val="2"/>
          </rPr>
          <t xml:space="preserve">cantitatea de biodeșeuri programată aferentă mediului urban - zona de colectare 2, </t>
        </r>
        <r>
          <rPr>
            <sz val="9"/>
            <color indexed="81"/>
            <rFont val="Tahoma"/>
            <family val="2"/>
          </rPr>
          <t>din totalul cantității Q digestie anaeroba din caietul de sarcini al activității de tratare anaerobă biodeșeuri colectate separat</t>
        </r>
        <r>
          <rPr>
            <u/>
            <sz val="9"/>
            <color indexed="81"/>
            <rFont val="Tahoma"/>
            <family val="2"/>
          </rPr>
          <t xml:space="preserve">
</t>
        </r>
      </text>
    </comment>
    <comment ref="M98" authorId="0" shapeId="0" xr:uid="{7B67BB0C-30F7-4FAF-AE4E-022517E2B204}">
      <text>
        <r>
          <rPr>
            <sz val="9"/>
            <color indexed="81"/>
            <rFont val="Tahoma"/>
            <family val="2"/>
          </rPr>
          <t xml:space="preserve">Valoarea reprezintă </t>
        </r>
        <r>
          <rPr>
            <u/>
            <sz val="9"/>
            <color indexed="81"/>
            <rFont val="Tahoma"/>
            <family val="2"/>
          </rPr>
          <t xml:space="preserve">cantitatea de biodeșeuri programată aferentă mediului rural - zona de colectare 2, </t>
        </r>
        <r>
          <rPr>
            <sz val="9"/>
            <color indexed="81"/>
            <rFont val="Tahoma"/>
            <family val="2"/>
          </rPr>
          <t>din totalul cantității Q digestie anaeroba din caietul de sarcini al activității de tratare anaerobă biodeșeuri colectate separat</t>
        </r>
        <r>
          <rPr>
            <u/>
            <sz val="9"/>
            <color indexed="81"/>
            <rFont val="Tahoma"/>
            <family val="2"/>
          </rPr>
          <t xml:space="preserve">
</t>
        </r>
      </text>
    </comment>
    <comment ref="N98" authorId="0" shapeId="0" xr:uid="{C786F91F-EF98-47CC-B02E-4000735BADE7}">
      <text>
        <r>
          <rPr>
            <sz val="9"/>
            <color indexed="81"/>
            <rFont val="Tahoma"/>
            <family val="2"/>
          </rPr>
          <t xml:space="preserve">Valoarea reprezintă </t>
        </r>
        <r>
          <rPr>
            <u/>
            <sz val="9"/>
            <color indexed="81"/>
            <rFont val="Tahoma"/>
            <family val="2"/>
          </rPr>
          <t xml:space="preserve">cantitatea de biodeșeuri programată aferentă mediului ..... - zona de colectare n...., </t>
        </r>
        <r>
          <rPr>
            <sz val="9"/>
            <color indexed="81"/>
            <rFont val="Tahoma"/>
            <family val="2"/>
          </rPr>
          <t>din totalul cantității Q digestie anaeroba din caietul de sarcini al activității de tratare anaerobă biodeșeuri colectate separat</t>
        </r>
        <r>
          <rPr>
            <u/>
            <sz val="9"/>
            <color indexed="81"/>
            <rFont val="Tahoma"/>
            <family val="2"/>
          </rPr>
          <t xml:space="preserve">
</t>
        </r>
      </text>
    </comment>
    <comment ref="J99" authorId="0" shapeId="0" xr:uid="{388C4CB0-9BF0-47A6-91A9-F6BC7153C10E}">
      <text>
        <r>
          <rPr>
            <sz val="9"/>
            <color indexed="81"/>
            <rFont val="Tahoma"/>
            <family val="2"/>
          </rPr>
          <t xml:space="preserve">Tariful din Fisa de Fundamentare a tarifului de tratare anaerobă a biodeșeurilor </t>
        </r>
        <r>
          <rPr>
            <u/>
            <sz val="9"/>
            <color indexed="81"/>
            <rFont val="Tahoma"/>
            <family val="2"/>
          </rPr>
          <t>aferent mediului urban din zona de colectare 1</t>
        </r>
        <r>
          <rPr>
            <sz val="9"/>
            <color indexed="81"/>
            <rFont val="Tahoma"/>
            <family val="2"/>
          </rPr>
          <t xml:space="preserve">
</t>
        </r>
      </text>
    </comment>
    <comment ref="K99" authorId="0" shapeId="0" xr:uid="{01206FDE-82BA-481E-A5C8-9A600C3F7895}">
      <text>
        <r>
          <rPr>
            <sz val="9"/>
            <color indexed="81"/>
            <rFont val="Tahoma"/>
            <family val="2"/>
          </rPr>
          <t xml:space="preserve">Tariful din Fisa de Fundamentare a tarifului de tratare anaerobă a biodeșeurilor </t>
        </r>
        <r>
          <rPr>
            <u/>
            <sz val="9"/>
            <color indexed="81"/>
            <rFont val="Tahoma"/>
            <family val="2"/>
          </rPr>
          <t>aferent mediului rural din zona de colectare 1</t>
        </r>
        <r>
          <rPr>
            <sz val="9"/>
            <color indexed="81"/>
            <rFont val="Tahoma"/>
            <family val="2"/>
          </rPr>
          <t xml:space="preserve">
</t>
        </r>
      </text>
    </comment>
    <comment ref="L99" authorId="0" shapeId="0" xr:uid="{7251E8A0-C377-4DCC-826A-F14CCE0EC9B0}">
      <text>
        <r>
          <rPr>
            <sz val="9"/>
            <color indexed="81"/>
            <rFont val="Tahoma"/>
            <family val="2"/>
          </rPr>
          <t xml:space="preserve">Tariful din Fisa de Fundamentare a tarifului de tratare anaerobă a biodeșeurilor </t>
        </r>
        <r>
          <rPr>
            <u/>
            <sz val="9"/>
            <color indexed="81"/>
            <rFont val="Tahoma"/>
            <family val="2"/>
          </rPr>
          <t xml:space="preserve">aferent mediului urban din zona de colectare 2
</t>
        </r>
        <r>
          <rPr>
            <sz val="9"/>
            <color indexed="81"/>
            <rFont val="Tahoma"/>
            <family val="2"/>
          </rPr>
          <t xml:space="preserve">
</t>
        </r>
      </text>
    </comment>
    <comment ref="M99" authorId="0" shapeId="0" xr:uid="{9D3AC2D9-F580-4D06-8B30-8483A1C87074}">
      <text>
        <r>
          <rPr>
            <sz val="9"/>
            <color indexed="81"/>
            <rFont val="Tahoma"/>
            <family val="2"/>
          </rPr>
          <t xml:space="preserve">Tariful din Fisa de Fundamentare a tarifului de tratare anaerobă a biodeșeurilor </t>
        </r>
        <r>
          <rPr>
            <u/>
            <sz val="9"/>
            <color indexed="81"/>
            <rFont val="Tahoma"/>
            <family val="2"/>
          </rPr>
          <t>aferent mediului rural din zona de colectare 2</t>
        </r>
        <r>
          <rPr>
            <sz val="9"/>
            <color indexed="81"/>
            <rFont val="Tahoma"/>
            <family val="2"/>
          </rPr>
          <t xml:space="preserve">
</t>
        </r>
      </text>
    </comment>
    <comment ref="N99" authorId="0" shapeId="0" xr:uid="{8911012E-A24F-4A6A-AC25-52E02E10DE57}">
      <text>
        <r>
          <rPr>
            <sz val="9"/>
            <color indexed="81"/>
            <rFont val="Tahoma"/>
            <family val="2"/>
          </rPr>
          <t xml:space="preserve">Tariful din Fisa de Fundamentare a tarifului de tratare anaerobă a biodeșeurilor </t>
        </r>
        <r>
          <rPr>
            <u/>
            <sz val="9"/>
            <color indexed="81"/>
            <rFont val="Tahoma"/>
            <family val="2"/>
          </rPr>
          <t xml:space="preserve">aferent mediului .... din zona de colectare n....
</t>
        </r>
        <r>
          <rPr>
            <sz val="9"/>
            <color indexed="81"/>
            <rFont val="Tahoma"/>
            <family val="2"/>
          </rPr>
          <t xml:space="preserve">
</t>
        </r>
      </text>
    </comment>
    <comment ref="J100" authorId="0" shapeId="0" xr:uid="{07DAE7A8-DEE8-45FE-BE04-E0B0D92B074D}">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K100" authorId="0" shapeId="0" xr:uid="{1AA94C4D-91E2-442E-836A-FFCC28C1A98F}">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L100" authorId="0" shapeId="0" xr:uid="{46C2D20D-EFE7-42C1-A5EE-7E9B9E68DEB4}">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M100" authorId="0" shapeId="0" xr:uid="{63D6D724-F4BD-4A0B-AD9F-5833A4B24E4C}">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N100" authorId="0" shapeId="0" xr:uid="{629D1742-7F80-4AD9-881E-DE5EA7F2FE04}">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J102" authorId="0" shapeId="0" xr:uid="{1E208AA0-982C-4E45-8625-F9D074D56937}">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K102" authorId="0" shapeId="0" xr:uid="{EC553671-2C2E-44E7-94FD-1E462C50C741}">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L102" authorId="0" shapeId="0" xr:uid="{94254163-2425-4555-A4F2-9B5999A2C94C}">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M102" authorId="0" shapeId="0" xr:uid="{682E8E9F-626B-459B-A033-7E0254B04656}">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N102" authorId="0" shapeId="0" xr:uid="{E011EC9F-AA1B-4EDE-A15A-1F623B088BD5}">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J103" authorId="0" shapeId="0" xr:uid="{D57A9166-A281-44A8-8F61-FBCA485C0758}">
      <text>
        <r>
          <rPr>
            <sz val="9"/>
            <color indexed="81"/>
            <rFont val="Tahoma"/>
            <family val="2"/>
          </rPr>
          <t xml:space="preserve">Valoare calculată prin raportare la cantitatea de biodeșeuri colectate separat intrată în instalația de digestie anaerobă
</t>
        </r>
      </text>
    </comment>
    <comment ref="K103" authorId="0" shapeId="0" xr:uid="{493E6632-1E4F-413D-BE6B-B9EE2BDDF4EA}">
      <text>
        <r>
          <rPr>
            <sz val="9"/>
            <color indexed="81"/>
            <rFont val="Tahoma"/>
            <family val="2"/>
          </rPr>
          <t xml:space="preserve">Valoare calculată prin raportare la cantitatea de biodeșeuri colectate separat intrată în instalația de digestie anaerobă
</t>
        </r>
      </text>
    </comment>
    <comment ref="L103" authorId="0" shapeId="0" xr:uid="{F8C728D7-3194-473E-B5FE-ABBD3357E320}">
      <text>
        <r>
          <rPr>
            <sz val="9"/>
            <color indexed="81"/>
            <rFont val="Tahoma"/>
            <family val="2"/>
          </rPr>
          <t xml:space="preserve">Valoare calculată prin raportare la cantitatea de biodeșeuri colectate separat intrată în instalația de digestie anaerobă
</t>
        </r>
      </text>
    </comment>
    <comment ref="M103" authorId="0" shapeId="0" xr:uid="{B87C144C-8C44-409B-A618-922FEF7D2B17}">
      <text>
        <r>
          <rPr>
            <sz val="9"/>
            <color indexed="81"/>
            <rFont val="Tahoma"/>
            <family val="2"/>
          </rPr>
          <t xml:space="preserve">Valoare calculată prin raportare la cantitatea de biodeșeuri colectate separat intrată în instalația de digestie anaerobă
</t>
        </r>
      </text>
    </comment>
    <comment ref="N103" authorId="0" shapeId="0" xr:uid="{FED0665F-A026-47A8-B071-AAA98C575692}">
      <text>
        <r>
          <rPr>
            <sz val="9"/>
            <color indexed="81"/>
            <rFont val="Tahoma"/>
            <family val="2"/>
          </rPr>
          <t xml:space="preserve">Valoare calculată prin raportare la cantitatea de biodeșeuri colectate separat intrată în instalația de digestie anaerobă
</t>
        </r>
      </text>
    </comment>
    <comment ref="J104" authorId="0" shapeId="0" xr:uid="{DBDFC1CC-F830-4B14-8A2A-457F2BF06E4B}">
      <text>
        <r>
          <rPr>
            <sz val="9"/>
            <color indexed="81"/>
            <rFont val="Tahoma"/>
            <family val="2"/>
          </rPr>
          <t>Valoare calculată în funcție de ponderea redizuurilor rezultate din digestia anaerobă și ponderile aferente fluxului de tratare/depozitate al acestora</t>
        </r>
      </text>
    </comment>
    <comment ref="K104" authorId="0" shapeId="0" xr:uid="{E5D04B5E-F71F-4A37-AF94-A3DC35C69F77}">
      <text>
        <r>
          <rPr>
            <sz val="9"/>
            <color indexed="81"/>
            <rFont val="Tahoma"/>
            <family val="2"/>
          </rPr>
          <t>Valoare calculată în funcție de ponderea redizuurilor rezultate din digestia anaerobă și ponderile aferente fluxului de tratare/depozitate al acestora</t>
        </r>
      </text>
    </comment>
    <comment ref="L104" authorId="0" shapeId="0" xr:uid="{97B2085D-E8D9-484C-816D-484B236E5828}">
      <text>
        <r>
          <rPr>
            <sz val="9"/>
            <color indexed="81"/>
            <rFont val="Tahoma"/>
            <family val="2"/>
          </rPr>
          <t>Valoare calculată în funcție de ponderea redizuurilor rezultate din digestia anaerobă și ponderile aferente fluxului de tratare/depozitate al acestora</t>
        </r>
      </text>
    </comment>
    <comment ref="M104" authorId="0" shapeId="0" xr:uid="{230582EA-E0F7-45E9-BF5D-17C09E8721DE}">
      <text>
        <r>
          <rPr>
            <sz val="9"/>
            <color indexed="81"/>
            <rFont val="Tahoma"/>
            <family val="2"/>
          </rPr>
          <t>Valoare calculată în funcție de ponderea redizuurilor rezultate din digestia anaerobă și ponderile aferente fluxului de tratare/depozitate al acestora</t>
        </r>
      </text>
    </comment>
    <comment ref="N104" authorId="0" shapeId="0" xr:uid="{D012C167-85BF-41E7-BF93-E6930E03E918}">
      <text>
        <r>
          <rPr>
            <sz val="9"/>
            <color indexed="81"/>
            <rFont val="Tahoma"/>
            <family val="2"/>
          </rPr>
          <t>Valoare calculată în funcție de ponderea redizuurilor rezultate din digestia anaerobă și ponderile aferente fluxului de tratare/depozitate al acestora</t>
        </r>
      </text>
    </comment>
    <comment ref="I112" authorId="0" shapeId="0" xr:uid="{D240401F-EAA2-4060-AAB7-5CBC338297CC}">
      <text>
        <r>
          <rPr>
            <sz val="9"/>
            <color indexed="81"/>
            <rFont val="Tahoma"/>
            <family val="2"/>
          </rPr>
          <t xml:space="preserve">Valoarea reprezintă </t>
        </r>
        <r>
          <rPr>
            <u/>
            <sz val="9"/>
            <color indexed="81"/>
            <rFont val="Tahoma"/>
            <family val="2"/>
          </rPr>
          <t>cantitatea totala de deșeuri nevalorificabile/reziduale și de reziduuri rezultate din procesul de sortare/tratare a deșeurilor aferentă ADI</t>
        </r>
        <r>
          <rPr>
            <sz val="9"/>
            <color indexed="81"/>
            <rFont val="Tahoma"/>
            <family val="2"/>
          </rPr>
          <t xml:space="preserve"> estimată a intra în depozitul de deșeuri din caietul de sarcini al activitații de depozitare.
</t>
        </r>
      </text>
    </comment>
    <comment ref="J112" authorId="0" shapeId="0" xr:uid="{72527C3D-5CEB-49F5-A5C6-5EBE95345F93}">
      <text>
        <r>
          <rPr>
            <sz val="9"/>
            <color indexed="81"/>
            <rFont val="Tahoma"/>
            <family val="2"/>
          </rPr>
          <t>Valoarea reprezintă cantitatea totala de deșeuri nevalorificabile/reziduale și de reziduuri rezultate din procesul de sortare/tratare a deșeurilor</t>
        </r>
        <r>
          <rPr>
            <u/>
            <sz val="9"/>
            <color indexed="81"/>
            <rFont val="Tahoma"/>
            <family val="2"/>
          </rPr>
          <t xml:space="preserve"> aferentă mediului urban din zona de colectare 1</t>
        </r>
        <r>
          <rPr>
            <sz val="9"/>
            <color indexed="81"/>
            <rFont val="Tahoma"/>
            <family val="2"/>
          </rPr>
          <t xml:space="preserve"> din totalul cantității de deșeuri  estimată a intra în depozitul de deșeuri din caietul de sarcini al activitații de depozitare.
</t>
        </r>
      </text>
    </comment>
    <comment ref="K112" authorId="0" shapeId="0" xr:uid="{8D0FC536-F617-4273-8F1B-AC62E9B13C62}">
      <text>
        <r>
          <rPr>
            <sz val="9"/>
            <color indexed="81"/>
            <rFont val="Tahoma"/>
            <family val="2"/>
          </rPr>
          <t>Valoarea reprezintă cantitatea totala de deșeuri nevalorificabile/reziduale și de reziduuri rezultate din procesul de sortare/tratare a deșeurilor</t>
        </r>
        <r>
          <rPr>
            <u/>
            <sz val="9"/>
            <color indexed="81"/>
            <rFont val="Tahoma"/>
            <family val="2"/>
          </rPr>
          <t xml:space="preserve"> aferentă mediului rural din zona de colectare 1</t>
        </r>
        <r>
          <rPr>
            <sz val="9"/>
            <color indexed="81"/>
            <rFont val="Tahoma"/>
            <family val="2"/>
          </rPr>
          <t xml:space="preserve"> din totalul cantității de deșeuri  estimată a intra în depozitul de deșeuri din caietul de sarcini al activitații de depozitare.
</t>
        </r>
      </text>
    </comment>
    <comment ref="L112" authorId="0" shapeId="0" xr:uid="{E2B3DC87-C6FE-49CD-ABD8-E92B21C7D120}">
      <text>
        <r>
          <rPr>
            <sz val="9"/>
            <color indexed="81"/>
            <rFont val="Tahoma"/>
            <family val="2"/>
          </rPr>
          <t>Valoarea reprezintă cantitatea totala de deșeuri nevalorificabile/reziduale și de reziduuri rezultate din procesul de sortare/tratare a deșeurilor</t>
        </r>
        <r>
          <rPr>
            <u/>
            <sz val="9"/>
            <color indexed="81"/>
            <rFont val="Tahoma"/>
            <family val="2"/>
          </rPr>
          <t xml:space="preserve"> aferentă mediului urban din zona de colectare 2</t>
        </r>
        <r>
          <rPr>
            <sz val="9"/>
            <color indexed="81"/>
            <rFont val="Tahoma"/>
            <family val="2"/>
          </rPr>
          <t xml:space="preserve"> din totalul cantității de deșeuri  estimată a intra în depozitul de deșeuri din caietul de sarcini al activitații de depozitare.
</t>
        </r>
      </text>
    </comment>
    <comment ref="M112" authorId="0" shapeId="0" xr:uid="{317BAAC2-53F1-4E51-A097-F368F4031A7D}">
      <text>
        <r>
          <rPr>
            <sz val="9"/>
            <color indexed="81"/>
            <rFont val="Tahoma"/>
            <family val="2"/>
          </rPr>
          <t>Valoarea reprezintă cantitatea totala de deșeuri nevalorificabile/reziduale și de reziduuri rezultate din procesul de sortare/tratare a deșeurilor</t>
        </r>
        <r>
          <rPr>
            <u/>
            <sz val="9"/>
            <color indexed="81"/>
            <rFont val="Tahoma"/>
            <family val="2"/>
          </rPr>
          <t xml:space="preserve"> aferentă mediului rural din zona de colectare 2</t>
        </r>
        <r>
          <rPr>
            <sz val="9"/>
            <color indexed="81"/>
            <rFont val="Tahoma"/>
            <family val="2"/>
          </rPr>
          <t xml:space="preserve"> din totalul cantității de deșeuri  estimată a intra în depozitul de deșeuri din caietul de sarcini al activitații de depozitare.
</t>
        </r>
      </text>
    </comment>
    <comment ref="N112" authorId="0" shapeId="0" xr:uid="{63E0E886-E2B1-4C32-9BAC-16E7878A7FC0}">
      <text>
        <r>
          <rPr>
            <sz val="9"/>
            <color indexed="81"/>
            <rFont val="Tahoma"/>
            <family val="2"/>
          </rPr>
          <t>Valoarea reprezintă cantitatea totala de deșeuri nevalorificabile/reziduale și de reziduuri rezultate din procesul de sortare/tratare a deșeurilor</t>
        </r>
        <r>
          <rPr>
            <u/>
            <sz val="9"/>
            <color indexed="81"/>
            <rFont val="Tahoma"/>
            <family val="2"/>
          </rPr>
          <t xml:space="preserve"> aferentă mediului ..... din zona de colectare n....</t>
        </r>
        <r>
          <rPr>
            <sz val="9"/>
            <color indexed="81"/>
            <rFont val="Tahoma"/>
            <family val="2"/>
          </rPr>
          <t xml:space="preserve"> din totalul cantității de deșeuri  estimată a intra în depozitul de deșeuri din caietul de sarcini al activitații de depozitare.
</t>
        </r>
      </text>
    </comment>
    <comment ref="I113" authorId="0" shapeId="0" xr:uid="{95A730F9-5F5B-40F4-B867-3B9BF0DE4A74}">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J113" authorId="0" shapeId="0" xr:uid="{10660E8D-D2EC-448C-9083-C88350EE1E86}">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K113" authorId="0" shapeId="0" xr:uid="{8D99697C-6F8A-461F-8668-19CE409CE7A4}">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L113" authorId="0" shapeId="0" xr:uid="{B192E9E5-3DE6-4F61-9D86-249F167CD717}">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M113" authorId="0" shapeId="0" xr:uid="{82107568-7C56-44D6-8D40-BD13D55F1059}">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N113" authorId="0" shapeId="0" xr:uid="{9BC4A3B2-348D-48A5-BBCE-5B44482D8EDE}">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I114" authorId="0" shapeId="0" xr:uid="{16FB09FE-A610-4D3C-ACCB-F5A85424822F}">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J114" authorId="0" shapeId="0" xr:uid="{0FF1A453-D3F5-44EC-8C1F-9615C762F8FE}">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K114" authorId="0" shapeId="0" xr:uid="{D8BB8A26-897F-4D47-AFEB-E220EA39D258}">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L114" authorId="0" shapeId="0" xr:uid="{E2BCB42C-DCEB-43F1-BBB3-8C659BEAD38A}">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M114" authorId="0" shapeId="0" xr:uid="{38B7A112-81C0-4D27-AD0B-5CB00BEF0B4D}">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N114" authorId="0" shapeId="0" xr:uid="{E226F6B0-3987-448D-B53A-0D0CD749EC2F}">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I115" authorId="0" shapeId="0" xr:uid="{E463818C-2505-4C5C-B2DC-36D73241B56C}">
      <text>
        <r>
          <rPr>
            <sz val="9"/>
            <color indexed="81"/>
            <rFont val="Tahoma"/>
            <family val="2"/>
          </rPr>
          <t>Tariful din Fisa de Fundamentare a tarifului de depozitare</t>
        </r>
      </text>
    </comment>
    <comment ref="J115" authorId="0" shapeId="0" xr:uid="{499A21C1-9E8C-4A89-B03F-DD7E3389F107}">
      <text>
        <r>
          <rPr>
            <sz val="9"/>
            <color indexed="81"/>
            <rFont val="Tahoma"/>
            <family val="2"/>
          </rPr>
          <t>Tariful din Fisa de Fundamentare a tarifului de depozitare</t>
        </r>
      </text>
    </comment>
    <comment ref="K115" authorId="0" shapeId="0" xr:uid="{4AAFB2C6-B688-4A34-8935-004B1B1D8B90}">
      <text>
        <r>
          <rPr>
            <sz val="9"/>
            <color indexed="81"/>
            <rFont val="Tahoma"/>
            <family val="2"/>
          </rPr>
          <t>Tariful din Fisa de Fundamentare a tarifului de depozitare</t>
        </r>
      </text>
    </comment>
    <comment ref="L115" authorId="0" shapeId="0" xr:uid="{8F656A1E-34DC-4AE0-94E2-001BA5DE6CD9}">
      <text>
        <r>
          <rPr>
            <sz val="9"/>
            <color indexed="81"/>
            <rFont val="Tahoma"/>
            <family val="2"/>
          </rPr>
          <t>Tariful din Fisa de Fundamentare a tarifului de depozitare</t>
        </r>
      </text>
    </comment>
    <comment ref="M115" authorId="0" shapeId="0" xr:uid="{BA0B3BEA-FFB6-4E04-823F-E7D25251DFD6}">
      <text>
        <r>
          <rPr>
            <sz val="9"/>
            <color indexed="81"/>
            <rFont val="Tahoma"/>
            <family val="2"/>
          </rPr>
          <t>Tariful din Fisa de Fundamentare a tarifului de depozitare</t>
        </r>
      </text>
    </comment>
    <comment ref="N115" authorId="0" shapeId="0" xr:uid="{01EE11E4-FB2D-4987-B0BD-C4B4E8923258}">
      <text>
        <r>
          <rPr>
            <sz val="9"/>
            <color indexed="81"/>
            <rFont val="Tahoma"/>
            <family val="2"/>
          </rPr>
          <t>Tariful din Fisa de Fundamentare a tarifului de depozitare</t>
        </r>
      </text>
    </comment>
    <comment ref="I118" authorId="0" shapeId="0" xr:uid="{44A1B8EA-6082-4A15-BAEB-1157912D3E50}">
      <text>
        <r>
          <rPr>
            <sz val="9"/>
            <color indexed="81"/>
            <rFont val="Tahoma"/>
            <family val="2"/>
          </rPr>
          <t xml:space="preserve">Contribuţia pentru Economia Circulară, prevăzută la art. 9 alin. (1) lit. c) din Ordonanţa de urgenţă a Guvernului nr. 196/2005 privind Fondul pentru mediu, aprobată cu modificări şi completări prin Legea nr. 105/2006, cu modificările şi completările ulterioare, plătită de producătorii de deşeuri pentru cantităţile de deşeuri generate şi eliminate la depozit;
</t>
        </r>
      </text>
    </comment>
  </commentList>
</comments>
</file>

<file path=xl/sharedStrings.xml><?xml version="1.0" encoding="utf-8"?>
<sst xmlns="http://schemas.openxmlformats.org/spreadsheetml/2006/main" count="688" uniqueCount="321">
  <si>
    <t>tone/an</t>
  </si>
  <si>
    <t>%</t>
  </si>
  <si>
    <t>lei/tona</t>
  </si>
  <si>
    <t>UM</t>
  </si>
  <si>
    <t>VALOARE</t>
  </si>
  <si>
    <t>Tcs reciclabile</t>
  </si>
  <si>
    <t>Tcs reziduale</t>
  </si>
  <si>
    <t>Tsortare</t>
  </si>
  <si>
    <t>Ttmb</t>
  </si>
  <si>
    <t>Tdepozitare</t>
  </si>
  <si>
    <t>Q sortare</t>
  </si>
  <si>
    <t>Qr ip sortare</t>
  </si>
  <si>
    <t>lei/pers/luna</t>
  </si>
  <si>
    <t>TARIF DISTINCT DE GESTIONARE A DEȘEURILOR DIN HÂRTIE, CARTON, METAL, PLASTIC ȘI STICLĂ</t>
  </si>
  <si>
    <t>Td gestionare reciclabile cs AO (lei/tona)</t>
  </si>
  <si>
    <t>Tcs biodeseuri</t>
  </si>
  <si>
    <t>Ttr reciclabile</t>
  </si>
  <si>
    <t>Tcompostare</t>
  </si>
  <si>
    <t>TARIFE ACTIVITATI DE SALUBRIZARE</t>
  </si>
  <si>
    <t>CEC</t>
  </si>
  <si>
    <t>Contributia pentru economia circulara</t>
  </si>
  <si>
    <t>Td gestionare reciclabile cs AO (lei/persoana/luna)</t>
  </si>
  <si>
    <t>Td gestionare reciclabile cs AO (lei/mc)</t>
  </si>
  <si>
    <t>lei/mc</t>
  </si>
  <si>
    <t>Qcompostare</t>
  </si>
  <si>
    <t>Qda</t>
  </si>
  <si>
    <t>Cantitatea totală programată de biodeșeuri colectate separat transportată la instalațiile de digestie anaerobă, din fișa de fundamentare a tarifului T da</t>
  </si>
  <si>
    <t>Tda</t>
  </si>
  <si>
    <t>TARIF DISTINCT DE GESTIONARE A DEȘEURILOR REZIDUALE</t>
  </si>
  <si>
    <t>Td gestionare reziduale cs AO (lei/tona)</t>
  </si>
  <si>
    <t>Td gestionare reziduale cs AO (lei/persoana/luna)</t>
  </si>
  <si>
    <t>Td gestionare reziduale cs AO (lei/mc)</t>
  </si>
  <si>
    <t>ipcs reciclabile</t>
  </si>
  <si>
    <t>Indicatorul de performanță pentru colectarea separată a deșeurilor de hârtie, metal, plastic și sticlă prevăzut în contractul de delegare</t>
  </si>
  <si>
    <t>ip sortare</t>
  </si>
  <si>
    <t>Indicatorul de performanță pentru operarea stației de sortare prevăzut în contractul de delegare</t>
  </si>
  <si>
    <t>DA</t>
  </si>
  <si>
    <t>NU</t>
  </si>
  <si>
    <t>celule care se completeaza</t>
  </si>
  <si>
    <t>celule care contin formule</t>
  </si>
  <si>
    <t>CANTITATI DE DESEURI MENAJERE SI SIMILARE</t>
  </si>
  <si>
    <t>SPECIFICAȚII</t>
  </si>
  <si>
    <t>nr.</t>
  </si>
  <si>
    <t>Cota TVA</t>
  </si>
  <si>
    <t>URBAN</t>
  </si>
  <si>
    <t>RURAL</t>
  </si>
  <si>
    <t>ELEMENTE</t>
  </si>
  <si>
    <t>Valoare</t>
  </si>
  <si>
    <t>lei/persoana/luna</t>
  </si>
  <si>
    <t>celule cu totaluri</t>
  </si>
  <si>
    <t>lei/luna</t>
  </si>
  <si>
    <t>Tarif colectare deșeuri reciclabile</t>
  </si>
  <si>
    <t>Tarif transfer deșeuri reciclabile</t>
  </si>
  <si>
    <t xml:space="preserve">Tarif sortare </t>
  </si>
  <si>
    <t>Tarif compostare</t>
  </si>
  <si>
    <t>Tarif digestie anaerobă</t>
  </si>
  <si>
    <t>SCOP</t>
  </si>
  <si>
    <t>INSTRUCTIUNI DE COMPLETARE</t>
  </si>
  <si>
    <t xml:space="preserve">Indicatorul de performanță pentru colectarea separată a deșeurilor de hârtie, metal, plastic și sticlă prevăzut în contractul de delegare </t>
  </si>
  <si>
    <t>TAXA DE SALUBRIZARE UTILIZATORI CASNICI</t>
  </si>
  <si>
    <t>Reducere taxa cu sumele incasate de la OIREP</t>
  </si>
  <si>
    <t>TAXA DE SALUBRIZARE UTILIZATORI NON-CASNICI</t>
  </si>
  <si>
    <t>Tarif pentru activitatea de sortarea deșeurilor de hârtie, carton, metal, plastic și sticlă colectate separat</t>
  </si>
  <si>
    <t xml:space="preserve">Tarif pentru colectarea separată și transportul separat al deșeurilor de hârtie, metal, plastic și sticlă din deșeurile municipale </t>
  </si>
  <si>
    <t>Tarif de tratare mecano-biologica a deseurilor reziduale</t>
  </si>
  <si>
    <t>Tarif pentru transferul deșeurilor de hârtie, metal, plastic și sticlă</t>
  </si>
  <si>
    <t>Tarif de depozitare a deșeurilor reziduale și reziduurilor</t>
  </si>
  <si>
    <t>Tarif pentru transferul biodeșeurilor</t>
  </si>
  <si>
    <t>Tarif pentru tratarea anaerobă a biodeșeurilor colectate separat în instalații de digestie anaerobă</t>
  </si>
  <si>
    <t>Tarif pentru tratarea aerobă a biodeșeurilor colectate separat în instalații de compostare</t>
  </si>
  <si>
    <t>CALCULUL TARIFULUI DISTINCT DE GESTIONARE A DEȘEURILOR RECICLABILE DIN DEȘEURILE MUNICIPALE</t>
  </si>
  <si>
    <t>CANTITATI DE DEȘEURI MENAJERE SI SIMILARE</t>
  </si>
  <si>
    <t>INDICATORI DE PERFORMANȚĂ PREVĂZUȚI ÎN CONTRACTELE DE DELEGARE</t>
  </si>
  <si>
    <t xml:space="preserve">Ponderea reziduurilor rezultate din procesul de sortare, transportate la instalatiile de valorificare energetică (calculată prin raportare la cantitatea de deșeuri reciclabile colectate separat intrată în statia de sortare) </t>
  </si>
  <si>
    <t>P reziduuri sortare</t>
  </si>
  <si>
    <t>Qtransfer reciclabile</t>
  </si>
  <si>
    <t>Ponderea reziduurilor rezultate din procesul de sortare transportate la depozit</t>
  </si>
  <si>
    <t>Ponderea reziduurilor rezultate din procesul de sortare transportate la TMB</t>
  </si>
  <si>
    <t xml:space="preserve">Tarif de depozitare </t>
  </si>
  <si>
    <t xml:space="preserve">Tarif de tratare mecano-biologica </t>
  </si>
  <si>
    <t>CALCULUL TARIFULUI DISTINCT DE GESTIONARE A DEȘEURILOR REZIDUALE DIN DEȘEURILE MUNICIPALE</t>
  </si>
  <si>
    <t>P deseuri stabiltate biologic TMB</t>
  </si>
  <si>
    <t>P reziduuri compostare</t>
  </si>
  <si>
    <t>P reziduuri digestie anaeroba</t>
  </si>
  <si>
    <t>Qcs reziduale</t>
  </si>
  <si>
    <t>Q cs reciclabile</t>
  </si>
  <si>
    <t>Qcs biodeșeuri</t>
  </si>
  <si>
    <t>Qtransfer reziduale</t>
  </si>
  <si>
    <t>Qtransfer biodeșeuri</t>
  </si>
  <si>
    <t>Q tmb</t>
  </si>
  <si>
    <t>Q r ip tmb depozitare</t>
  </si>
  <si>
    <t>Q r ip tmb valorificare energetica</t>
  </si>
  <si>
    <t>Q r ip compostare depozitare</t>
  </si>
  <si>
    <t>Q r ip compostare valorificare energetica</t>
  </si>
  <si>
    <t>Cantitatea totală programată de biodeșeuri intrata in instalatiile de compostare, din fișa de fundamentare a tarifului T compostare</t>
  </si>
  <si>
    <t xml:space="preserve">Cantitatea de reziduuri transportate la instalatiile de valorificare energetică </t>
  </si>
  <si>
    <t>Q r ip da depozitare</t>
  </si>
  <si>
    <t>Q r ip da valorificare energetica</t>
  </si>
  <si>
    <t>Q deseuri reziduale depozitate direct</t>
  </si>
  <si>
    <t>Tarif pentru colectarea separată și transportul separat al deșeurilor reziduale din fișa de fundamentare a Tcs reziduale</t>
  </si>
  <si>
    <t>Tarif pentru colectarea separată și transportul separat al biodeșeurilor din deșeurile municipale din fișa de fundamentare a Tcs biodeșeuri</t>
  </si>
  <si>
    <t>Tt reziduale</t>
  </si>
  <si>
    <t>Tt biodeseuri</t>
  </si>
  <si>
    <t>Tarif pentru transferul deșeurilor reziduale</t>
  </si>
  <si>
    <r>
      <t xml:space="preserve">Tarif pentru transferul biodeșeurilor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</si>
  <si>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 xml:space="preserve">Tarif de tratare mecano-biologica a deseurilor reziduale - </t>
    </r>
    <r>
      <rPr>
        <i/>
        <sz val="10"/>
        <color theme="1"/>
        <rFont val="Arial"/>
        <family val="2"/>
      </rPr>
      <t>ponderat în funcție de cantitatea de deșeuri reziduale intrată în TMB în total cantitate de deșeuri de deșeuri reziduale și biodeșeuri colectate separat din fișele de fundamentare a tarifelor Tcs reziduale si Tcs biodeseuri</t>
    </r>
  </si>
  <si>
    <r>
      <t xml:space="preserve">Tarif pentru tratarea aerobă a biodeșeurilor colectate separat în instalații de compostare </t>
    </r>
    <r>
      <rPr>
        <i/>
        <sz val="10"/>
        <color theme="1"/>
        <rFont val="Arial"/>
        <family val="2"/>
      </rPr>
      <t>- ponderat în funcție de cantitatea de biodeșeuri intrată în instalatia de compostare în total cantitate de deșeuri de deșeuri reziduale și biodeșeuri colectate separat din fișele de fundamentare a tarifelor Tcs reziduale si Tcs biodeseuri</t>
    </r>
  </si>
  <si>
    <t>Tarif pentru colectarea separată și transportul separat al deșeurilor de hârtie, metal, plastic și sticlă din deșeurile municipale ponderat cu densitatea deșeurilor reciclabile</t>
  </si>
  <si>
    <t>Tarif pentru transferul deșeurilor de hârtie, metal, plastic și sticlă - ponderat în funcție de cantitatea de deșeuri reciclabile transferate în total cantitate de deșeuri reciclabile colectate separat prevazută în fișa de fundamentare a tarifului Tcs reciclabile și densitatea deșeurilor reciclabile</t>
  </si>
  <si>
    <t>Tarif pentru activitatea de sortarea deșeurilor de hârtie, carton, metal, plastic și sticlă colectate separat - ponderat în funcție de cantitatea de deșeuri reciclabile colectate separat acceptată la statia de sortare în total cantitate de deșeuri reciclabile colectate separat prevazută în fișa de fundamentare a tarifului Tcs reciclabile și densitatea deșeurilor reciclabile</t>
  </si>
  <si>
    <t>Tarif de tratare mecano-biologica  - ponderat în funcție de cantitatea de reziduuri rezultată din procesul de sortare a deșeurilor reciclabile colectate separat acceptată la TMB în total cantitate de deșeuri reciclabile colectate separat prevazută în fișa de fundamentare a tarifului Tcs reciclabile și densitatea deșeurilor reciclabile</t>
  </si>
  <si>
    <t>Tarif de depozitare - 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 și densitatea deșeurilor reciclabile</t>
  </si>
  <si>
    <r>
      <t xml:space="preserve">Tarif pentru colectarea separată și transportul separat al deșeurilor reziduale - </t>
    </r>
    <r>
      <rPr>
        <i/>
        <sz val="10"/>
        <rFont val="Arial"/>
        <family val="2"/>
      </rPr>
      <t>ponderat cu densitatea deseurilor reziduale</t>
    </r>
  </si>
  <si>
    <r>
      <t xml:space="preserve">Tarif pentru colectarea separată și transportul separat al biodeșeurilor din deșeurile municipale - </t>
    </r>
    <r>
      <rPr>
        <i/>
        <sz val="10"/>
        <color theme="1"/>
        <rFont val="Arial"/>
        <family val="2"/>
      </rPr>
      <t>ponderat cu densitatea biodeșeurilor</t>
    </r>
  </si>
  <si>
    <r>
      <t>Tarif pentru tratarea aerobă a biodeșeurilor colectate separat în instalații de compostare -</t>
    </r>
    <r>
      <rPr>
        <b/>
        <i/>
        <sz val="10"/>
        <color theme="1"/>
        <rFont val="Arial"/>
        <family val="2"/>
      </rPr>
      <t xml:space="preserve"> </t>
    </r>
    <r>
      <rPr>
        <i/>
        <sz val="10"/>
        <color theme="1"/>
        <rFont val="Arial"/>
        <family val="2"/>
      </rPr>
      <t>ponderat cu densitatea biodeșeurilor</t>
    </r>
  </si>
  <si>
    <r>
      <t xml:space="preserve">Tarif de depozitare - </t>
    </r>
    <r>
      <rPr>
        <i/>
        <sz val="10"/>
        <color theme="1"/>
        <rFont val="Arial"/>
        <family val="2"/>
      </rPr>
      <t>ponderat cu densitatea deseurilor reziduale</t>
    </r>
  </si>
  <si>
    <t>CEC ip colectare separata, aferentă cantității de deseuri reziduale, destinata a fi eliminata direct la depozit, conform indicatorului de performanta din contractul de delegare, ponderată cu densitatea deseurilor reziduale</t>
  </si>
  <si>
    <t>CEC ip operare instalație de compostare, aferentă cantității de reziduuri destinata a fi eliminata prin depozitare, conform indicatorului de performanta din contractul de delegare, ponderată cu densitatea biodeseurilor</t>
  </si>
  <si>
    <t>CEC ip operare instalatie de digestie anaeroba, aferentă cantității de reziduuri destinata a fi eliminata prin depozitare, conform indicatorului de performanță din contractul de delegare, ponderată cu densitatea biodeseurilor</t>
  </si>
  <si>
    <t>CEC ip tratare biologică TMB, aferentă cantității de deseuri stabilizate biologic destinata a fi eliminata prin depozitare, conform indicatorului de performanta din contractul de delegare, ponderată cu densitatea deseurilor reziduale</t>
  </si>
  <si>
    <t>CEC ip total, aferentă cantității de deseuri reziduale, reziduuri si deseuri stabilizate biologic destinata a fi eliminata prin depozitare, conform indicatorilor de performanta din contractele de delegare</t>
  </si>
  <si>
    <t>CEC ip sortare, ponderat în funcție cantitatea programată de reziduuri destinată a fi eliminată prin depozitare, rezultată din aplicarea indicatorului de performanță pentru operarea stației de sortare,  în total cantitate de deșeuri reciclabile colectate separat prevazută în fișa de fundamentare a tarifului Tcs reciclabile și densitatea deșeurilor reciclabile</t>
  </si>
  <si>
    <t xml:space="preserve">Cantitatea totală de reziduuri rezultată din aplicarea indicatorului de performanță pentru operarea stației de sortare </t>
  </si>
  <si>
    <t>Qr ip sortare valorificare energetică</t>
  </si>
  <si>
    <t>Qr ip sortare TMB</t>
  </si>
  <si>
    <t>Qr ip sortare depozitare</t>
  </si>
  <si>
    <t>Cantitatea programată de reziduuri transportată la instalațiile de valorificare energetică</t>
  </si>
  <si>
    <t>Cantitatea programată de reziduuri transportată la TMB</t>
  </si>
  <si>
    <r>
      <t xml:space="preserve">Tarif de depozitare a deșeurilor reziduale și reziduurilor - </t>
    </r>
    <r>
      <rPr>
        <i/>
        <sz val="10"/>
        <color theme="1"/>
        <rFont val="Arial"/>
        <family val="2"/>
      </rPr>
      <t>ponderat în funcție de cantitatea de deșeuri reziduale depozitată direct, deșeuri stabilizate biologic din TMB, reziduuri din procesul de compostare și/sau procesul de digestie anaerobă a biodeșeurilor destinată a fi eliminată prin depozitare în total cantitate de deșeuri reziduale și biodeșeuri colectate separat din fișele de fundamentare a tarifelor Tcs reziduale si Tcs biodeseuri</t>
    </r>
  </si>
  <si>
    <t>Reducere tarif colectare deșeuri reciclabile</t>
  </si>
  <si>
    <t>Reducere tarif sortare</t>
  </si>
  <si>
    <t>Reducere tarif compostare</t>
  </si>
  <si>
    <t>Reducere tarif digestie anaerobă</t>
  </si>
  <si>
    <t>Reducere tarif transfer deșeuri reciclabile</t>
  </si>
  <si>
    <t>Venituri din valorificarea/vanzarea deseurilor realizate de catre Operatorul colector</t>
  </si>
  <si>
    <t>Venituri din valorificarea/vanzarea deseurilor, realizate de catre Operatorul statiei de sortare</t>
  </si>
  <si>
    <t>Venituri din valorificarea/vanzarea compostului, realizate de catre Operatorul statiei de compostare</t>
  </si>
  <si>
    <t>Venituri din valorificarea/vanzarea deseurilor tratate anaerob, realizate de catre Operatorul instalatiei de digestie anaeroba</t>
  </si>
  <si>
    <t>Venituri din valorificarea/vanzarea deseurilor reciclabile selectate, realizate de catre Operatorul instalatiei de tratare mecano-biologica</t>
  </si>
  <si>
    <t>Calculul reducerii tarifelor</t>
  </si>
  <si>
    <t>TOTAL VENITURI DIN VALORIFICAREA/ VANZAREA DESEURILOR REALIZATE DE CATRE OPERATORUL COLECTOR</t>
  </si>
  <si>
    <t>Calculul reducerii taxei la utilizatorii casnici</t>
  </si>
  <si>
    <t>Taxa distinctă pentru gestionarea deșeurilor din hartie, carton, metal, plastic și sticla</t>
  </si>
  <si>
    <t>Taxa distinctă pentru gestionarea deșeurilor reziduale</t>
  </si>
  <si>
    <t>Suma reducerilor tarifelor cu veniturile realizate din vânzarea deșeurilor reciclabile și/sau valorificarea deșeurilor sortate</t>
  </si>
  <si>
    <t>Suma reducerilor tarifelor cu veniturile realizate din vânzarea/valorificarea deșeurilor tratate</t>
  </si>
  <si>
    <t>Procent pentru acoperirea costurilor de administrare (art. 28^15, alin (5) din Legea 101/2006)</t>
  </si>
  <si>
    <t>TAXA DE SALUBRIZARE PLATITĂ DE UTILIZATORII CASNICI (include costurile de administrare)</t>
  </si>
  <si>
    <t>Tariful distinct pentru activitatile desfasurate de operatori pentru gestionarea deseurilor de hârtie,  metal, plastic și sticlă colectate separat din deseurile municipale (exclusiv TVA)</t>
  </si>
  <si>
    <t>Tariful distinct pentru activitățile desfășurate de operatori pentru gestionarea deșeurilor reziduale (exclusiv TVA)</t>
  </si>
  <si>
    <t>Tariful distinct pentru activitatile desfasurate de operatori pentru gestionarea deseurilor de hârtie, carton, metal, plastic și sticlă colectate separat din deseurile municipale (exclusiv TVA)</t>
  </si>
  <si>
    <t>Taxa distinctă pentru gestionarea deșeurilor din hartie, metal, plastic și sticla</t>
  </si>
  <si>
    <t xml:space="preserve">TAXA DISTINCTĂ PENTRU GESTIONAREA DEȘEURILOR DIN HÂRTIE, METAL, PLASTIC ȘI STICLĂ </t>
  </si>
  <si>
    <t>Modelul financiar este proiectat pentru a acorda suport în calculul tarifelor distincte de gestionare și a facturii catre utilizatorii casnici și non-casnici:
'- foaia de calcul "TDG_RECICLABILE" - asigură calculul tarifului distinct pentru activitățile desfășurate de operatori pentru gestionarea deșeurilor de hârtie, metal, plastic și sticlă colectate separat din deșeurile municipale 
'- foaia de calcul "TDG_REZIDUALE" - asigură calculul tarifului distinct pentru activitățile desfășurate de operatori pentru gestionarea deșeurilor reziduale din deșeurile municipale
- foaia de calcul "TARIFE UTILIZATORI" - asigură modelul de calcul al facturilor pentru utilizatorii casnici și utilizatorii non-casnici în modalitatea de plată prin TARIF.
'- foaia de calcul "TAXE UTILIZATORI" - asigură modelul de calcul al taxelor distincte pentru utilizatorii casnici și utilizatorii non-casnici în modalitatea de plată prin TAXA.</t>
  </si>
  <si>
    <t>U.M.</t>
  </si>
  <si>
    <t>Cantitatea totala programata de deseuri reziduale transportata direct la depozit (fara TMB, digestie anaeroba sau compostare)</t>
  </si>
  <si>
    <t xml:space="preserve">Ponderea deșeurilor stabilizate biologic transportate la instalatiile de valorificare energetică (calculată prin raportare la cantitatea de deșeuri reziduale colectate separat intrată în TMB) </t>
  </si>
  <si>
    <t xml:space="preserve">Ponderea reziduurilor transportate la valorificare energetica (calculată prin raportare la cantitatea de biodeșeuri intrată în instalația de compostare) </t>
  </si>
  <si>
    <t xml:space="preserve">Ponderea reziduurilor transportate la depozit (calculată prin raportare la cantitatea de biodeșeuri intrată în instalația de digestie anaerobă) </t>
  </si>
  <si>
    <t xml:space="preserve">Ponderea reziduurilor transportate la valorificare energetica (calculată prin raportare la cantitatea de biodeșeuri intrată in instalația de digestie anaerobă) </t>
  </si>
  <si>
    <t>INSTALATII DE TRATARE MECANO-BIOLOGICA</t>
  </si>
  <si>
    <t>INSTALATII DE COMPOSTARE</t>
  </si>
  <si>
    <t>INSTALATII DE DIGESTIE ANAEROBA</t>
  </si>
  <si>
    <r>
      <t>Tarif pentru transferul deșeurilor reziduale -</t>
    </r>
    <r>
      <rPr>
        <b/>
        <i/>
        <sz val="10"/>
        <color theme="1"/>
        <rFont val="Arial"/>
        <family val="2"/>
      </rPr>
      <t xml:space="preserve"> </t>
    </r>
    <r>
      <rPr>
        <i/>
        <sz val="10"/>
        <color theme="1"/>
        <rFont val="Arial"/>
        <family val="2"/>
      </rPr>
      <t>ponderat în funcție de cantitatea de deseuri reziduale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</si>
  <si>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i/>
        <sz val="10"/>
        <color theme="1"/>
        <rFont val="Arial"/>
        <family val="2"/>
      </rPr>
      <t xml:space="preserve"> ponderat în funcție de cantitatea de biodeșeuri intrată în instalatia de digestie anaeroba în total cantitate de deșeuri de deșeuri reziduale și biodeșeuri colectate separat din fișele de fundamentare a tarifelor Tcs reziduale si Tcs biodeseuri</t>
    </r>
  </si>
  <si>
    <r>
      <t xml:space="preserve">Tarif pentru colectarea separată și transportul separat al deșeurilor reziduale - </t>
    </r>
    <r>
      <rPr>
        <i/>
        <sz val="10"/>
        <rFont val="Arial"/>
        <family val="2"/>
      </rPr>
      <t>ponderat în funcție de cantitatea de deseuri reziduale în total cantitate de deșeuri de deșeuri reziduale și biodeșeuri colectate separat din fișele de fundamentare a tarifelor Tcs reziduale si Tcs biodeseuri</t>
    </r>
  </si>
  <si>
    <r>
      <t xml:space="preserve">Tarif pentru colectarea separată și transportul separat al biodeșeurilor din deșeurile municipale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</si>
  <si>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b/>
        <i/>
        <sz val="10"/>
        <color theme="1"/>
        <rFont val="Arial"/>
        <family val="2"/>
      </rPr>
      <t xml:space="preserve"> </t>
    </r>
    <r>
      <rPr>
        <i/>
        <sz val="10"/>
        <color theme="1"/>
        <rFont val="Arial"/>
        <family val="2"/>
      </rPr>
      <t>ponderat cu densitatea biodeșeurilor</t>
    </r>
  </si>
  <si>
    <r>
      <t>Tarif de tratare mecano-biologica a deseurilor reziduale -</t>
    </r>
    <r>
      <rPr>
        <b/>
        <i/>
        <sz val="10"/>
        <color theme="1"/>
        <rFont val="Arial"/>
        <family val="2"/>
      </rPr>
      <t xml:space="preserve"> </t>
    </r>
    <r>
      <rPr>
        <i/>
        <sz val="10"/>
        <color theme="1"/>
        <rFont val="Arial"/>
        <family val="2"/>
      </rPr>
      <t>ponderat cu densitatea deseurilor reziduale</t>
    </r>
  </si>
  <si>
    <r>
      <t xml:space="preserve">Tarif pentru transferul biodeșeurilor - </t>
    </r>
    <r>
      <rPr>
        <i/>
        <sz val="10"/>
        <color theme="1"/>
        <rFont val="Arial"/>
        <family val="2"/>
      </rPr>
      <t>ponderat cu densitatea biodeșeurilor</t>
    </r>
  </si>
  <si>
    <r>
      <t>Tarif pentru transferul deșeurilor reziduale -</t>
    </r>
    <r>
      <rPr>
        <i/>
        <sz val="10"/>
        <color theme="1"/>
        <rFont val="Arial"/>
        <family val="2"/>
      </rPr>
      <t xml:space="preserve"> ponderat cu densitatea deseurilor reziduale</t>
    </r>
  </si>
  <si>
    <t>TAXA DISTINCTĂ PENTRU GESTIONAREA DEȘEURI DIN HÂRTIE, METAL, PLASTIC ȘI STICLĂ (inclusiv TVA)</t>
  </si>
  <si>
    <t>TAXA DISTINCTĂ GESTIONARE A DEȘEURILOR REZIDUALE (inclusiv TVA)</t>
  </si>
  <si>
    <t>CALCULUL TAXELOR DE SALUBRIZARE PENTRU UTILIZATORII CASNICI SI NON-CASNICI</t>
  </si>
  <si>
    <t>Venituri din valorificarea/vanzare deseurilor realizate de catre Operatorul stației de transfer</t>
  </si>
  <si>
    <r>
      <t xml:space="preserve">Tarif pentru transferul deșeurilor de hârtie, metal, plastic și sticlă - </t>
    </r>
    <r>
      <rPr>
        <i/>
        <sz val="10"/>
        <color theme="1"/>
        <rFont val="Arial"/>
        <family val="2"/>
      </rPr>
      <t>ponderat în funcție de cantitatea de deșeuri reciclabile transferate în total cantitate de deșeuri reciclabile colectate separat prevazută în fișa de fundamentare a tarifului Tcs reciclabile</t>
    </r>
  </si>
  <si>
    <r>
      <t xml:space="preserve">Tarif pentru activitatea de sortarea deșeurilor de hârtie, carton, metal, plastic și sticlă colectate separat - </t>
    </r>
    <r>
      <rPr>
        <i/>
        <sz val="10"/>
        <color theme="1"/>
        <rFont val="Arial"/>
        <family val="2"/>
      </rPr>
      <t>ponderat în funcție de cantitatea de deșeuri reciclabile colectate separat acceptată la statia de sortare în total cantitate de deșeuri reciclabile colectate separat prevazută în fișa de fundamentare a tarifului Tcs reciclabile</t>
    </r>
  </si>
  <si>
    <r>
      <t xml:space="preserve">Tarif de depozitare - </t>
    </r>
    <r>
      <rPr>
        <i/>
        <sz val="10"/>
        <color theme="1"/>
        <rFont val="Arial"/>
        <family val="2"/>
      </rPr>
      <t>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t>
    </r>
  </si>
  <si>
    <r>
      <t>Tarif de tratare mecano-biologica -</t>
    </r>
    <r>
      <rPr>
        <b/>
        <sz val="10"/>
        <color theme="1"/>
        <rFont val="Arial"/>
        <family val="2"/>
      </rPr>
      <t xml:space="preserve"> </t>
    </r>
    <r>
      <rPr>
        <sz val="10"/>
        <color theme="1"/>
        <rFont val="Arial"/>
        <family val="2"/>
      </rPr>
      <t>ponderat în funcție de cantitatea de reziduuri rezultată din procesul de sortare a deșeurilor reciclabile colectate separat acceptată la TMB în total cantitate de deșeuri reciclabile colectate separat prevazută în fișa de fundamentare a tarifului Tcs reciclabile</t>
    </r>
  </si>
  <si>
    <r>
      <t>CEC  ponderat în funcție cantitatea programată de reziduuri destinată a fi eliminată prin depozitare, rezultată din aplicarea indicatorului de performanță pentru operarea stației de sortare,</t>
    </r>
    <r>
      <rPr>
        <b/>
        <sz val="10"/>
        <color theme="1"/>
        <rFont val="Arial"/>
        <family val="2"/>
      </rPr>
      <t xml:space="preserve"> </t>
    </r>
    <r>
      <rPr>
        <sz val="10"/>
        <color theme="1"/>
        <rFont val="Arial"/>
        <family val="2"/>
      </rPr>
      <t>în total cantitate de deșeuri reciclabile colectate separat prevazută în fișa de fundamentare a tarifului Tcs reciclabile</t>
    </r>
  </si>
  <si>
    <t>TAXA DE SALUBRIZARE PENTRU UTILIZATORI CASNICI (inclusiv TVA)</t>
  </si>
  <si>
    <t>ADI/UAT</t>
  </si>
  <si>
    <t>OPTIUNE: Fisa de fundamentare existenta (ADI/UAT) sau Fisa de fundamentare noua (Fisa introdusa de operator)</t>
  </si>
  <si>
    <t>OPTIUNE: Valori existente in platforma in calculul anterior de tarife sau Valori noi (ADI/UAT)</t>
  </si>
  <si>
    <t>OPTIUNE: Fisa de fundamentare existenta (valoare existenta in platforma) sau Fisa de fundamentare noua (Fisa introdusa de operator)</t>
  </si>
  <si>
    <t>DESEURI REZIDUALE NETRATATE</t>
  </si>
  <si>
    <t>Reducere tarif de tratare mecano-biologica</t>
  </si>
  <si>
    <t>Taxa distinctă pentru gestionarea deșeurilor reziduale (inclusiv biodeseuri)</t>
  </si>
  <si>
    <t>TAXA DISTINCTĂ PENTRU GESTIONAREA DEȘEURILOR REZIDUALE (INCLUSIV BIODESEURI)</t>
  </si>
  <si>
    <t>TARIF DISTINCT DE GESTIONARE A DEȘEURILOR DIN HARTIE, CARTON, METAL, PLASTIC SI STICLA (LEI / TONĂ)</t>
  </si>
  <si>
    <t>TARIF DISTINCT DE GESTIONARE A DEȘEURILOR DIN HARTIE, CARTON, METAL, PLASTIC SI STICLA (LEI / PERSOANĂ / LUNĂ)</t>
  </si>
  <si>
    <t>TARIF DISTINCT DE GESTIONARE A DEȘEURILOR DIN HARTIE, CARTON, METAL, PLASTIC SI STICLA (LEI / MC)</t>
  </si>
  <si>
    <t xml:space="preserve">Ponderea reziduurilor transportate la depozit (calculată prin raportare la cantitatea de biodeșeuri intrată în instalația de compostare) </t>
  </si>
  <si>
    <t>TARIF DISTINCT DE GESTIONARE A DEȘEURILOR REZIDUALE 
(LEI / TONA)</t>
  </si>
  <si>
    <t>TARIF DISTINCT DE GESTIONARE A DESEURILOR REZIDUALE
 (LEI / PERS / LUNA)</t>
  </si>
  <si>
    <t>TARIF DISTINCT DE GESTIONARE A DESEURILOR REZIDUALE
 (LEI /MC)</t>
  </si>
  <si>
    <t>SUMA MEDIE LUNARA INCASATA DE LA OIREP AFERENTA STATIEI DE SORTARE</t>
  </si>
  <si>
    <r>
      <t>Cantitatea programată deșeuri municipale Q</t>
    </r>
    <r>
      <rPr>
        <vertAlign val="subscript"/>
        <sz val="12"/>
        <color theme="1"/>
        <rFont val="Times New Roman"/>
        <family val="1"/>
      </rPr>
      <t xml:space="preserve">municipale </t>
    </r>
    <r>
      <rPr>
        <sz val="12"/>
        <color theme="1"/>
        <rFont val="Times New Roman"/>
        <family val="1"/>
      </rPr>
      <t>, din care:</t>
    </r>
  </si>
  <si>
    <r>
      <t>Cantitatea programată deșeuri menajere Q</t>
    </r>
    <r>
      <rPr>
        <vertAlign val="subscript"/>
        <sz val="12"/>
        <color theme="1"/>
        <rFont val="Times New Roman"/>
        <family val="1"/>
      </rPr>
      <t>menajere</t>
    </r>
  </si>
  <si>
    <r>
      <t>Cantitatea programată deșeuri similare Q</t>
    </r>
    <r>
      <rPr>
        <vertAlign val="subscript"/>
        <sz val="12"/>
        <color theme="1"/>
        <rFont val="Times New Roman"/>
        <family val="1"/>
      </rPr>
      <t>similare</t>
    </r>
  </si>
  <si>
    <r>
      <t xml:space="preserve">Cantitatea programată deșeuri reciclabile Q </t>
    </r>
    <r>
      <rPr>
        <vertAlign val="subscript"/>
        <sz val="12"/>
        <color theme="1"/>
        <rFont val="Times New Roman"/>
        <family val="1"/>
      </rPr>
      <t xml:space="preserve">reciclabile </t>
    </r>
    <r>
      <rPr>
        <vertAlign val="superscript"/>
        <sz val="12"/>
        <color theme="1"/>
        <rFont val="Times New Roman"/>
        <family val="1"/>
      </rPr>
      <t>(*)</t>
    </r>
  </si>
  <si>
    <t>nr persoane</t>
  </si>
  <si>
    <t xml:space="preserve">Cantitatea programată biodeșeuri </t>
  </si>
  <si>
    <t>Cantitatea programată deșeuri reziduale</t>
  </si>
  <si>
    <t>Cantitatea totală generată de deșeuri de hârtie metal, plastic și sticlă din deșeurile municipale</t>
  </si>
  <si>
    <t>Indicatorul de performanță pentru colectarea separată a deșeurilor de hârtie, metal, plastic și sticlă</t>
  </si>
  <si>
    <t>Densitatea medie a fracției de deșeuri reciclabile (ρ reciclabile)</t>
  </si>
  <si>
    <t>Densitatea medie a fracției de deșeuri reziduale (ρ reziduale)</t>
  </si>
  <si>
    <t>tone/mc</t>
  </si>
  <si>
    <t>Densitatea medie a fracției de biodeșeuri (ρ biodeseuri)</t>
  </si>
  <si>
    <t>Tarif pentru colectare separată și transport separat al biodeșeurilor</t>
  </si>
  <si>
    <t>Tarif pentru colectare separată și transport separat al deșeurilor reziduale</t>
  </si>
  <si>
    <t>Activitatea de transfer al deșeurilor municipale</t>
  </si>
  <si>
    <t>Cantitatea programată biodeșeuri intrată în statia de transfer</t>
  </si>
  <si>
    <t xml:space="preserve">Tarif pentru transferul biodeșeurilor </t>
  </si>
  <si>
    <t>Cantitatea programată deșeuri reziduale intrată în statia de transfer</t>
  </si>
  <si>
    <t xml:space="preserve">Indicatorul de performanță pentru operarea stației de sortare </t>
  </si>
  <si>
    <t>Ponderea reziduurilor rezultate din procesul de sortare, transportate la instalatiile de valorificare energetică</t>
  </si>
  <si>
    <t>Ponderea reziduurilor rezultate în urma procesului de sortare, din care</t>
  </si>
  <si>
    <t>Cantitatea programată deșeuri Q tmb</t>
  </si>
  <si>
    <t>Tarif pentru tratarea mecano-biologica</t>
  </si>
  <si>
    <t>Ponderea reziduurilor rezultate din procesul de TMB, transportate la instalatiile de valorificare energetică</t>
  </si>
  <si>
    <t>Ponderea reziduurilor rezultate din procesul de TMB transportate la depozit</t>
  </si>
  <si>
    <t>Activitatea de tratarea aerobă a biodeșeurilor colectate separat (compostare)</t>
  </si>
  <si>
    <t>Cantitatea programată biodeșeuri Q compostare</t>
  </si>
  <si>
    <t>Tarif pentru tratarea aerobă (compostare)</t>
  </si>
  <si>
    <t>Indicatorul de performanță pentru operarea instalatiilor de compostare</t>
  </si>
  <si>
    <t>Ponderea reziduurilor rezultata din procesul de compostare, din care:</t>
  </si>
  <si>
    <t>Ponderea reziduurilor rezultate din compostare, transportate la depozit</t>
  </si>
  <si>
    <t>Ponderea reziduurilor rezultate din procesul de compostare, transportate la instalațiile de valorificare energetică</t>
  </si>
  <si>
    <t>Activitatea de tratarea anaerobă a biodeșeurilor colectate separat (digestie anaerobă)</t>
  </si>
  <si>
    <t>Cantitatea programată biodeșeuri Q da</t>
  </si>
  <si>
    <t>Tarif pentru tratarea anaerobă (digestie anaerobă)</t>
  </si>
  <si>
    <t>Indicatorul de performanță pentru operarea instalatiilor de digestie anaerobă</t>
  </si>
  <si>
    <t>Ponderea reziduurilor rezultata din procesul de digestie anaerobă, din care:</t>
  </si>
  <si>
    <t>Ponderea reziduurilor rezultate din procesul de digestie anaerobă, transportate la depozit</t>
  </si>
  <si>
    <t>Ponderea reziduurilor rezultate din procesul de digestie anaerobă, transportate la instalațiile de valorificare energetică</t>
  </si>
  <si>
    <t>Activitatea de eliminarea, prin depozitare, a deșeurilor reziduale și reziduurilor</t>
  </si>
  <si>
    <t>Tarif pentru eliminare prin depozitare</t>
  </si>
  <si>
    <t>Cantitatea programată de deșeuri reciclabile de hârtie, metal, plastic și sticlă colectată separat intrată în stația de sortare, din fișa de fundamentare a tarifului Tsortare</t>
  </si>
  <si>
    <r>
      <t>Cantitatea programată de deșeuri reciclabile de hartie, metal, plastic si sticla intrată în stația de transfer</t>
    </r>
    <r>
      <rPr>
        <b/>
        <sz val="10"/>
        <color theme="1"/>
        <rFont val="Arial"/>
        <family val="2"/>
      </rPr>
      <t>,</t>
    </r>
    <r>
      <rPr>
        <sz val="10"/>
        <color theme="1"/>
        <rFont val="Arial"/>
        <family val="2"/>
      </rPr>
      <t xml:space="preserve"> din fișa de fundamentare a tarifului Ttr reciclabile</t>
    </r>
  </si>
  <si>
    <t>Cantitatea programată de deșeuri reziduuri</t>
  </si>
  <si>
    <t>Cantitatea programată de deșeuri reziduale transportate direct la depozit</t>
  </si>
  <si>
    <t>Tarif pentru colectarea separată și transportul separat al deșeurilor de hârtie, metal, plastic și sticlă din deșeurile municipale, ponderat în funcție de cantitatea de deșeuri menajere generată și populația deservită</t>
  </si>
  <si>
    <t>Tarif pentru activitatea de sortare a deșeurilor de hârtie, carton, metal, plastic și sticlă colectate separat,  ponderat în funcție de cantitatea de deșeuri menajere generată și populația deservită</t>
  </si>
  <si>
    <t>Tarif de tratare mecano-biologica,  ponderat în funcție de cantitatea de deșeuri menajere generată și populația deservită</t>
  </si>
  <si>
    <t>Tarif de depozitare,  ponderat în funcție de cantitatea de deșeuri menajere generată și populația deservită</t>
  </si>
  <si>
    <t>CEC aferentă cantității programată de reziduuri destinată a fi eliminată prin depozitare, ponderat în funcție de cantitatea de deșeuri menajere generată și populația deservită</t>
  </si>
  <si>
    <t>Tarif pentru transferul deșeurilor de hârtie, metal, plastic și sticlă, ponderat în funcție de cantitatea de deșeuri menajere generată și populația deservită</t>
  </si>
  <si>
    <t>Ponderea deșeurilor stabilizate biologic transportate la depozit   (calculată prin raportare la cantitatea de deșeuri reziduale colectate separat intrată în TMB)</t>
  </si>
  <si>
    <t>Tarif pentru colectarea separată și transportul separat al deșeurilor reziduale, ponderat în funcție de cantitatea de deșeuri menajere generată și populația deservită</t>
  </si>
  <si>
    <t>Tarif pentru colectarea separată și transportul separat al biodeșeurilor din deșeurile municipale,  ponderat în funcție de cantitatea de deșeuri menajere generată și populația deservită</t>
  </si>
  <si>
    <t>Tarif pentru transferul deșeurilor reziduale, ponderat în funcție de cantitatea de deșeuri menajere generată și populația deservită</t>
  </si>
  <si>
    <t>Tarif pentru transferul biodeșeurilor,  ponderat în funcție de cantitatea de deșeuri menajere generată și populația deservită</t>
  </si>
  <si>
    <t>Tarif de tratare mecano-biologica a deseurilor reziduale,  ponderat în funcție de cantitatea de deșeuri menajere generată și populația deservită</t>
  </si>
  <si>
    <t>Tarif pentru tratarea anaerobă a biodeșeurilor colectate separat în instalații de digestie anaerobă,  ponderat în funcție de cantitatea de deșeuri menajere generată și populația deservită</t>
  </si>
  <si>
    <t>Tarif de depozitare, ponderat în funcție de cantitatea de deșeuri menajere generată și populația deservită</t>
  </si>
  <si>
    <t>CEC ip colectare separata, aferentă cantității de deseuri reziduale, destinata a fi eliminata direct la depozit, conform indicatorului de performanta din contractul de delegare,  ponderat în funcție de cantitatea de deșeuri menajere generată și populația deservită</t>
  </si>
  <si>
    <t>CEC ip operare instalație de compostare, aferentă cantității de reziduuri destinata a fi eliminata prin depozitare, conform indicatorului de performanta din contractul de delegare,  ponderat în funcție de cantitatea de deșeuri menajere generată și populația deservită</t>
  </si>
  <si>
    <t>CEC ip operare instalatie de digestie anaeroba, aferentă cantității de reziduuri destinata a fi eliminata prin depozitare, conform indicatorului de performanță din contractul de delegare,  ponderat în funcție de cantitatea de deșeuri menajere generată și populația deservită</t>
  </si>
  <si>
    <t>CEC ip tratare biologică TMB, aferentă cantității de deseuri stabilizate biologic destinata a fi eliminata prin depozitare, conform indicatorului de performanta din contractul de delegare,  ponderat în funcție de cantitatea de deșeuri menajere generată și populația deservită</t>
  </si>
  <si>
    <t>CEC ip total, aferentă cantității de deseuri reziduale, reziduuri si deseuri stabilizate biologic destinata a fi eliminata prin depozitare, conform indicatorilor de performanta din contractele de delegare,  ponderat în funcție de cantitatea de deșeuri menajere generată și populația deservită</t>
  </si>
  <si>
    <t xml:space="preserve">TARIF DISTINCT DE GESTIONARE A DEȘEURILOR REZIDUALE </t>
  </si>
  <si>
    <t>Numărul de locuitori</t>
  </si>
  <si>
    <t>TOTAL VENITURI DIN VALORIFICAREA/VANZAREA DESEURILOR REALIZATE DE CATRE OPERATORUL STAȚIEI DE TRANSFER</t>
  </si>
  <si>
    <t>TOTAL VENITURI DIN VALORIFICAREA/VANZAREA DESEURILOR REALIZATE DE CATRE OPERATORUL STATIEI DE SORTARE</t>
  </si>
  <si>
    <t>TOTAL VENITURI DIN VALORIFICAREA/VANZAREA COMPOSTULUI REALIZATE DE CATRE OPERATORUL STATIEI DE COMPOSTARE</t>
  </si>
  <si>
    <t>Reducere taxa pentru UAT</t>
  </si>
  <si>
    <t>TOTAL VENITURI DIN VALORIFICAREA/VANZAREA COMPOSTULUI REALIZATE DE CATRE OPERATORUL INSTALATIEI DE DIGESTIE ANAEROBA</t>
  </si>
  <si>
    <t>TOTAL VENITURI DIN VALORIFICAREA/ VANZAREA DESEURILOR REALIZATE DE CATRE OPERATORUL INSTALATIEI TMB</t>
  </si>
  <si>
    <t>Ponderea deșeurilor menejere în deșeurile municipale</t>
  </si>
  <si>
    <t>Ponderea deșeurilor similare în deșeurile municipale</t>
  </si>
  <si>
    <r>
      <t xml:space="preserve">CEC ip colectare separata, aferentă cantității de deseuri reziduale, destinata a fi eliminata direct la depozit,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</si>
  <si>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operare instalație de compostare, aferentă cantității de reziduuri destinata a fi eliminata prin depozitare,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</si>
  <si>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operare instalatie de digestie anaeroba, aferentă cantității de reziduuri destinata a fi eliminata prin depozitare, conform indicatorului de performanță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</si>
  <si>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tratare biologică TMB, aferentă cantității de deseuri stabilizate biologic destinata a fi eliminata prin depozitare,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</si>
  <si>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total- </t>
    </r>
    <r>
      <rPr>
        <i/>
        <sz val="10"/>
        <color theme="1"/>
        <rFont val="Arial"/>
        <family val="2"/>
      </rPr>
      <t>ponderat în funcție de cantitatea de deșeuri reziduale și biodeșeuri colectate separat din fișele de fundamentare a tarifelor Tcs reziduale si Tcs biodeseuri</t>
    </r>
  </si>
  <si>
    <t>Tarif pentru tratarea aerobă a biodeșeurilor colectate separat în instalații de compostare, ponderat în funcție de cantitatea de deșeuri menajere generată și populația deservită</t>
  </si>
  <si>
    <t>Indicatorul de performanță pentru operarea instalatiilor de TMB</t>
  </si>
  <si>
    <t>Cantitatea programată de deșeuri reciclabile de hârtie, metal, plastic și sticlă colectata separat, din fișa de fundamentare a tarifului Tcs reciclabile</t>
  </si>
  <si>
    <t>Cantitatea programată reziduuri (tratata si/sau netratata) transportată la depozit</t>
  </si>
  <si>
    <t>Cantitatea totală programata de deșeuri reziduale colectata separat, din fișa de fundamentare a tarifului Tcs reziduale</t>
  </si>
  <si>
    <t>Cantitatea totală programata de biodeseuri colectata separat, din fișa de fundamentare a tarifului Tcs biodeseuri</t>
  </si>
  <si>
    <t>Cantitatea totală programata de deșeuri reziduale colectata separat si transferata, din fișa de fundamentare a tarifului Ttr reziduale</t>
  </si>
  <si>
    <t>Cantitatea totală programata de biodeseuri colectata separat si transferata, din fișa de fundamentare a tarifului Ttr biodeseuri</t>
  </si>
  <si>
    <t>Cantitatea totală de deșeuri reziduale COLECTATA programată a fi acceptata la instalațiile de tratare mecano-biologică și/sau la instalațiile de tratare integrată a deșeurilor din fișa de fundamentare a tarifului Ttmb</t>
  </si>
  <si>
    <t>Cantitatea de deșeuri stabilizate biologic transportata la depozit</t>
  </si>
  <si>
    <t>Cantitatea de deșeuri stabilizate biologic transportate la instalatiile de valorificare energetică</t>
  </si>
  <si>
    <t>Cantitatea de reziduuri transportată la depozit</t>
  </si>
  <si>
    <t>Cantitatea de reziduuri transportata la depozit</t>
  </si>
  <si>
    <t xml:space="preserve">Legendă: </t>
  </si>
  <si>
    <t>Se completează doar celulele cu fond verde</t>
  </si>
  <si>
    <t>Activitatea de colectare separata și transport separat al deșeurilor municipale</t>
  </si>
  <si>
    <r>
      <t xml:space="preserve">Datele se preiau din </t>
    </r>
    <r>
      <rPr>
        <b/>
        <sz val="12"/>
        <color theme="1"/>
        <rFont val="Calibri"/>
        <family val="2"/>
        <scheme val="minor"/>
      </rPr>
      <t>fișele de fundamentare ale tarifelor/caietul de sarcini pentru activitatea transfer deșeuri municipale</t>
    </r>
  </si>
  <si>
    <r>
      <t xml:space="preserve">Datele se preiau din </t>
    </r>
    <r>
      <rPr>
        <b/>
        <sz val="12"/>
        <color theme="1"/>
        <rFont val="Calibri"/>
        <family val="2"/>
        <scheme val="minor"/>
      </rPr>
      <t>fișele de fundamentare ale tarifelor/caietul de sarcini pentru activitatea de colectare separată și transport separat</t>
    </r>
    <r>
      <rPr>
        <sz val="12"/>
        <color theme="1"/>
        <rFont val="Calibri"/>
        <family val="2"/>
        <scheme val="minor"/>
      </rPr>
      <t xml:space="preserve"> </t>
    </r>
    <r>
      <rPr>
        <b/>
        <sz val="12"/>
        <color theme="1"/>
        <rFont val="Calibri"/>
        <family val="2"/>
        <scheme val="minor"/>
      </rPr>
      <t>deșeuri municipale</t>
    </r>
  </si>
  <si>
    <r>
      <t xml:space="preserve">Datele se preiau din </t>
    </r>
    <r>
      <rPr>
        <b/>
        <sz val="12"/>
        <color theme="1"/>
        <rFont val="Calibri"/>
        <family val="2"/>
        <scheme val="minor"/>
      </rPr>
      <t>fișa de fundamentare a tarifului de sortare /caietul de sarcini al activității de sortare deșeuri de hârtie, metal, plastic și sticlă colectate separa</t>
    </r>
    <r>
      <rPr>
        <sz val="12"/>
        <color theme="1"/>
        <rFont val="Calibri"/>
        <family val="2"/>
        <scheme val="minor"/>
      </rPr>
      <t>t</t>
    </r>
  </si>
  <si>
    <t>Activitatea de sortare a deșeurilor reciclabile de hârtie, metal, plastic și sticlă colectate separat</t>
  </si>
  <si>
    <t>Cantitatea programată deșeuri reciclabile de hârtie, metal, plastic și sticlă intrată în statia de transfer</t>
  </si>
  <si>
    <t>Cantitatea programată deșeuri reciclabile de hârtie, metal, plastic și sticlă intrată în statia de sortare</t>
  </si>
  <si>
    <t>Tarif pentru colectare separată și transport separat al deșeurilor reciclabile de hârtie, metal plasctic și sticlă</t>
  </si>
  <si>
    <t>Tarif pentru transferul deșeurilor reciclabile de hârtie, metal plastic și sticlă</t>
  </si>
  <si>
    <t>Tarif pentru sortarea deșeurilor reciclabile de hârtie, metal plasctic și sticlă</t>
  </si>
  <si>
    <r>
      <t xml:space="preserve">Datele se preiau din </t>
    </r>
    <r>
      <rPr>
        <b/>
        <sz val="12"/>
        <color theme="1"/>
        <rFont val="Calibri"/>
        <family val="2"/>
        <scheme val="minor"/>
      </rPr>
      <t>fișa de fundamentare a tarifului de tratare mecano-biologică/ caietul de sarcini al activității de tratare mecano-biologică deșuri reziduale</t>
    </r>
  </si>
  <si>
    <t xml:space="preserve">Activitatea de tratare mecano-biologică a deșeurilor reziduale colectate separat în instalațiile de tratare mecano-biologică </t>
  </si>
  <si>
    <t>Ponderea deșeurilor stabilizate biologic rezultată din procesul de tratare biologică precum și ponderea deșeurilor reciclabile rezultate din procesul de tratare mecanică, din care</t>
  </si>
  <si>
    <r>
      <t xml:space="preserve">Datele se preiau din </t>
    </r>
    <r>
      <rPr>
        <b/>
        <sz val="12"/>
        <color theme="1"/>
        <rFont val="Calibri"/>
        <family val="2"/>
        <scheme val="minor"/>
      </rPr>
      <t>fișa de fundamentare a tarifului de compostare/caietul de sarcini al activității de tratare aerobă biodeșeuri colectate separat</t>
    </r>
  </si>
  <si>
    <r>
      <t>Datele se preiau din</t>
    </r>
    <r>
      <rPr>
        <b/>
        <sz val="12"/>
        <color theme="1"/>
        <rFont val="Calibri"/>
        <family val="2"/>
        <scheme val="minor"/>
      </rPr>
      <t xml:space="preserve"> fișa de fundamentare a tarifului de digestie anaerobă / caietul de sarcini al activității de tratare anaerobă biodeșeuri</t>
    </r>
  </si>
  <si>
    <t>Cantitatea totală programată de deșeuri reziduale și reziduuri, din care</t>
  </si>
  <si>
    <r>
      <t xml:space="preserve">Datele se preiau din </t>
    </r>
    <r>
      <rPr>
        <b/>
        <sz val="12"/>
        <color theme="1"/>
        <rFont val="Calibri"/>
        <family val="2"/>
        <scheme val="minor"/>
      </rPr>
      <t>fișa de fundamentare a tarifului de depozitare</t>
    </r>
    <r>
      <rPr>
        <sz val="12"/>
        <color theme="1"/>
        <rFont val="Calibri"/>
        <family val="2"/>
        <scheme val="minor"/>
      </rPr>
      <t xml:space="preserve"> / </t>
    </r>
    <r>
      <rPr>
        <b/>
        <sz val="12"/>
        <color theme="1"/>
        <rFont val="Calibri"/>
        <family val="2"/>
        <scheme val="minor"/>
      </rPr>
      <t>caietul de sarcini al activității de eliminare, prin depozitare a deșeurilor</t>
    </r>
  </si>
  <si>
    <t>Ponderea deșeurilor de hârtie metal, plastic și sticlă din deșeurile municipale</t>
  </si>
  <si>
    <t>Populație</t>
  </si>
  <si>
    <t>Notă: Macheta este destinată a fi folosită în cazul în care asociația de dezvoltare intercomunitare (ADI) a delegat toate activitatile de pe fluxul deșeurilor municipale</t>
  </si>
  <si>
    <t>Total, la nivelul ADI</t>
  </si>
  <si>
    <t>Zona de colectare 1 ..... - mediul urban</t>
  </si>
  <si>
    <t>Zona de colectare 1 .....- mediul rural</t>
  </si>
  <si>
    <t>Zona de colectare 2 .....- mediul urban</t>
  </si>
  <si>
    <t>Zona de colectare 2 ..... - mediul rural</t>
  </si>
  <si>
    <t>Zona de colectare n .... - mediul .....</t>
  </si>
  <si>
    <t>Pentru introducerea unor noi zone de colectare, se va insera o coloana noua inainte de coloana N si se vor aplica formulele din coloana din M prin metoda "drag"</t>
  </si>
  <si>
    <t>Machetă privind modul de calcul al tarifelor distincte pentru gestionarea deșeurilor municipale colectate separat și al taxei de salubrizare la nivelul unităților administrativ-teritoriale membre ale asociației de dezvoltare intercomunitară</t>
  </si>
  <si>
    <t xml:space="preserve">Anexa nr. 6 la normele metodologice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</si>
</sst>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i/>
      <sz val="9"/>
      <name val="Arial"/>
      <family val="2"/>
    </font>
    <font>
      <i/>
      <sz val="10"/>
      <color theme="1"/>
      <name val="Arial"/>
      <family val="2"/>
    </font>
    <font>
      <i/>
      <sz val="10"/>
      <name val="Arial"/>
      <family val="2"/>
    </font>
    <font>
      <i/>
      <sz val="10"/>
      <color theme="1"/>
      <name val="Arial"/>
      <family val="2"/>
      <charset val="238"/>
    </font>
    <font>
      <b/>
      <i/>
      <sz val="10"/>
      <color theme="1"/>
      <name val="Arial"/>
      <family val="2"/>
    </font>
    <font>
      <b/>
      <sz val="12"/>
      <color theme="1"/>
      <name val="Arial"/>
      <family val="2"/>
    </font>
    <font>
      <b/>
      <sz val="9"/>
      <color theme="1"/>
      <name val="Arial"/>
      <family val="2"/>
    </font>
    <font>
      <i/>
      <sz val="9"/>
      <color theme="1"/>
      <name val="Arial"/>
      <family val="2"/>
    </font>
    <font>
      <b/>
      <i/>
      <sz val="10"/>
      <name val="Arial"/>
      <family val="2"/>
    </font>
    <font>
      <b/>
      <sz val="14"/>
      <color theme="1"/>
      <name val="Arial"/>
      <family val="2"/>
    </font>
    <font>
      <b/>
      <sz val="11"/>
      <color theme="1"/>
      <name val="Arial"/>
      <family val="2"/>
    </font>
    <font>
      <b/>
      <sz val="14"/>
      <name val="Arial"/>
      <family val="2"/>
    </font>
    <font>
      <sz val="10"/>
      <name val="Arial"/>
      <family val="2"/>
    </font>
    <font>
      <b/>
      <sz val="12"/>
      <name val="Arial"/>
      <family val="2"/>
    </font>
    <font>
      <b/>
      <sz val="10"/>
      <name val="Arial"/>
      <family val="2"/>
    </font>
    <font>
      <sz val="8"/>
      <name val="Calibri"/>
      <family val="2"/>
      <charset val="238"/>
      <scheme val="minor"/>
    </font>
    <font>
      <sz val="9"/>
      <color indexed="81"/>
      <name val="Tahoma"/>
      <charset val="1"/>
    </font>
    <font>
      <sz val="9"/>
      <color indexed="81"/>
      <name val="Tahoma"/>
      <family val="2"/>
    </font>
    <font>
      <b/>
      <sz val="12"/>
      <color theme="1"/>
      <name val="Calibri"/>
      <family val="2"/>
      <scheme val="minor"/>
    </font>
    <font>
      <sz val="12"/>
      <color theme="1"/>
      <name val="Times New Roman"/>
      <family val="1"/>
    </font>
    <font>
      <vertAlign val="subscript"/>
      <sz val="12"/>
      <color theme="1"/>
      <name val="Times New Roman"/>
      <family val="1"/>
    </font>
    <font>
      <vertAlign val="superscript"/>
      <sz val="12"/>
      <color theme="1"/>
      <name val="Times New Roman"/>
      <family val="1"/>
    </font>
    <font>
      <sz val="12"/>
      <name val="Times New Roman"/>
      <family val="1"/>
    </font>
    <font>
      <sz val="11"/>
      <name val="Calibri"/>
      <family val="2"/>
      <charset val="238"/>
      <scheme val="minor"/>
    </font>
    <font>
      <sz val="12"/>
      <color theme="1"/>
      <name val="Calibri"/>
      <family val="2"/>
      <scheme val="minor"/>
    </font>
    <font>
      <b/>
      <sz val="14"/>
      <color theme="1"/>
      <name val="Calibri"/>
      <family val="2"/>
      <scheme val="minor"/>
    </font>
    <font>
      <b/>
      <sz val="14"/>
      <name val="Calibri"/>
      <family val="2"/>
      <scheme val="minor"/>
    </font>
    <font>
      <b/>
      <sz val="11"/>
      <name val="Arial"/>
      <family val="2"/>
    </font>
    <font>
      <u/>
      <sz val="9"/>
      <color indexed="81"/>
      <name val="Tahoma"/>
      <family val="2"/>
    </font>
    <font>
      <b/>
      <sz val="9"/>
      <color indexed="81"/>
      <name val="Tahoma"/>
      <family val="2"/>
    </font>
    <font>
      <sz val="14"/>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5">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54">
    <xf numFmtId="0" fontId="0" fillId="0" borderId="0" xfId="0"/>
    <xf numFmtId="0" fontId="4" fillId="2" borderId="0" xfId="0" applyFont="1" applyFill="1"/>
    <xf numFmtId="0" fontId="6" fillId="2" borderId="0" xfId="0" applyFont="1" applyFill="1"/>
    <xf numFmtId="0" fontId="6" fillId="2" borderId="1" xfId="2" applyFont="1" applyFill="1" applyBorder="1" applyAlignment="1">
      <alignmen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center" vertical="center" wrapText="1"/>
    </xf>
    <xf numFmtId="0" fontId="4" fillId="4" borderId="0" xfId="0" applyFont="1" applyFill="1"/>
    <xf numFmtId="0" fontId="4" fillId="4" borderId="0" xfId="0" applyFont="1" applyFill="1" applyAlignment="1">
      <alignment horizontal="center" vertical="center"/>
    </xf>
    <xf numFmtId="4" fontId="4" fillId="4" borderId="0" xfId="0" applyNumberFormat="1" applyFont="1" applyFill="1"/>
    <xf numFmtId="0" fontId="4" fillId="4"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11" fillId="2" borderId="0" xfId="0" applyNumberFormat="1" applyFont="1" applyFill="1" applyAlignment="1">
      <alignment horizontal="center" vertical="center"/>
    </xf>
    <xf numFmtId="4" fontId="6" fillId="2" borderId="1" xfId="2"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6" fillId="2" borderId="0" xfId="0" applyNumberFormat="1" applyFont="1" applyFill="1"/>
    <xf numFmtId="0" fontId="6" fillId="2" borderId="0" xfId="0" applyFont="1" applyFill="1" applyAlignment="1">
      <alignment horizontal="center"/>
    </xf>
    <xf numFmtId="4" fontId="5" fillId="2" borderId="0" xfId="0" applyNumberFormat="1" applyFont="1" applyFill="1" applyAlignment="1">
      <alignment horizontal="center"/>
    </xf>
    <xf numFmtId="0" fontId="6" fillId="2" borderId="1" xfId="2" applyFont="1" applyFill="1" applyBorder="1" applyAlignment="1">
      <alignment horizontal="left" vertical="center" wrapText="1"/>
    </xf>
    <xf numFmtId="4" fontId="6" fillId="0" borderId="1" xfId="2" applyNumberFormat="1" applyFont="1" applyBorder="1" applyAlignment="1">
      <alignment horizontal="center" vertical="center"/>
    </xf>
    <xf numFmtId="3" fontId="4" fillId="3" borderId="1" xfId="0" applyNumberFormat="1" applyFont="1" applyFill="1" applyBorder="1"/>
    <xf numFmtId="3" fontId="4" fillId="2" borderId="1" xfId="0" applyNumberFormat="1" applyFont="1" applyFill="1" applyBorder="1"/>
    <xf numFmtId="0" fontId="9" fillId="2" borderId="0" xfId="0" applyFont="1" applyFill="1"/>
    <xf numFmtId="0" fontId="14" fillId="6" borderId="1" xfId="0" applyFont="1" applyFill="1" applyBorder="1" applyAlignment="1">
      <alignment horizontal="center" vertical="center"/>
    </xf>
    <xf numFmtId="0" fontId="9" fillId="6" borderId="1" xfId="2" applyFont="1" applyFill="1" applyBorder="1" applyAlignment="1">
      <alignment horizontal="center" vertical="center"/>
    </xf>
    <xf numFmtId="3" fontId="4" fillId="2" borderId="0" xfId="0" applyNumberFormat="1" applyFont="1" applyFill="1"/>
    <xf numFmtId="0" fontId="15" fillId="2" borderId="1" xfId="0" applyFont="1" applyFill="1" applyBorder="1" applyAlignment="1">
      <alignment horizontal="center" vertical="center"/>
    </xf>
    <xf numFmtId="0" fontId="17" fillId="2" borderId="0" xfId="0" applyFont="1" applyFill="1"/>
    <xf numFmtId="0" fontId="5" fillId="2" borderId="0" xfId="0" applyFont="1" applyFill="1" applyAlignment="1">
      <alignment vertical="center" wrapText="1"/>
    </xf>
    <xf numFmtId="0" fontId="7" fillId="2" borderId="0" xfId="0" applyFont="1" applyFill="1" applyAlignment="1">
      <alignment horizontal="center" vertical="center"/>
    </xf>
    <xf numFmtId="3" fontId="4" fillId="7" borderId="1" xfId="0" applyNumberFormat="1" applyFont="1" applyFill="1" applyBorder="1"/>
    <xf numFmtId="0" fontId="4" fillId="4" borderId="0" xfId="0" applyFont="1" applyFill="1" applyAlignment="1">
      <alignment wrapText="1"/>
    </xf>
    <xf numFmtId="3" fontId="6" fillId="2" borderId="0" xfId="0" applyNumberFormat="1" applyFont="1" applyFill="1" applyAlignment="1">
      <alignment vertical="center" wrapText="1"/>
    </xf>
    <xf numFmtId="0" fontId="5" fillId="6" borderId="1" xfId="2" applyFont="1" applyFill="1" applyBorder="1" applyAlignment="1">
      <alignment horizontal="center" vertical="center"/>
    </xf>
    <xf numFmtId="0" fontId="18" fillId="4" borderId="1" xfId="0" applyFont="1" applyFill="1" applyBorder="1" applyAlignment="1">
      <alignment horizontal="center" vertical="center" wrapText="1"/>
    </xf>
    <xf numFmtId="0" fontId="4" fillId="2" borderId="0" xfId="0" applyFont="1" applyFill="1" applyAlignment="1">
      <alignment vertical="center"/>
    </xf>
    <xf numFmtId="0" fontId="9" fillId="2" borderId="1" xfId="0" applyFont="1" applyFill="1" applyBorder="1" applyAlignment="1">
      <alignment vertical="center"/>
    </xf>
    <xf numFmtId="0" fontId="4" fillId="2" borderId="0" xfId="0" applyFont="1" applyFill="1" applyAlignment="1">
      <alignment vertical="center" wrapText="1"/>
    </xf>
    <xf numFmtId="9" fontId="6" fillId="2" borderId="1" xfId="1" applyFont="1" applyFill="1" applyBorder="1" applyAlignment="1">
      <alignment horizontal="center" vertical="center" wrapText="1"/>
    </xf>
    <xf numFmtId="0" fontId="12" fillId="9" borderId="1" xfId="0" applyFont="1" applyFill="1" applyBorder="1" applyAlignment="1">
      <alignment horizontal="center" vertical="center"/>
    </xf>
    <xf numFmtId="4" fontId="18" fillId="9"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20" fillId="2" borderId="1" xfId="2" applyFont="1" applyFill="1" applyBorder="1" applyAlignment="1">
      <alignment vertical="center" wrapText="1"/>
    </xf>
    <xf numFmtId="0" fontId="8" fillId="4" borderId="0" xfId="0" applyFont="1" applyFill="1" applyAlignment="1">
      <alignment horizontal="center" vertical="center" wrapText="1"/>
    </xf>
    <xf numFmtId="0" fontId="6" fillId="4" borderId="0" xfId="0" applyFont="1" applyFill="1" applyAlignment="1">
      <alignment horizontal="left" vertical="center" wrapText="1"/>
    </xf>
    <xf numFmtId="0" fontId="9" fillId="4" borderId="0" xfId="2" applyFont="1" applyFill="1" applyAlignment="1">
      <alignment horizontal="center" vertical="center"/>
    </xf>
    <xf numFmtId="3" fontId="5" fillId="9"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wrapText="1"/>
    </xf>
    <xf numFmtId="0" fontId="9" fillId="4" borderId="0" xfId="0" applyFont="1" applyFill="1" applyAlignment="1">
      <alignment horizontal="left" vertical="center" wrapText="1"/>
    </xf>
    <xf numFmtId="0" fontId="15" fillId="4" borderId="0" xfId="0" applyFont="1" applyFill="1" applyAlignment="1">
      <alignment horizontal="center" vertical="center"/>
    </xf>
    <xf numFmtId="10" fontId="6" fillId="4" borderId="0" xfId="1" applyNumberFormat="1" applyFont="1" applyFill="1" applyBorder="1" applyAlignment="1">
      <alignment horizontal="center" vertical="center" wrapText="1"/>
    </xf>
    <xf numFmtId="0" fontId="6" fillId="4" borderId="0" xfId="2" applyFont="1" applyFill="1" applyAlignment="1">
      <alignment vertical="center" wrapText="1"/>
    </xf>
    <xf numFmtId="4" fontId="6" fillId="4" borderId="0" xfId="2" applyNumberFormat="1" applyFont="1" applyFill="1" applyAlignment="1">
      <alignment horizontal="center" vertical="center"/>
    </xf>
    <xf numFmtId="10" fontId="6" fillId="2" borderId="1" xfId="1" applyNumberFormat="1" applyFont="1" applyFill="1" applyBorder="1" applyAlignment="1">
      <alignment horizontal="center" vertical="center" wrapText="1"/>
    </xf>
    <xf numFmtId="4" fontId="20" fillId="0" borderId="1" xfId="2" applyNumberFormat="1" applyFont="1" applyBorder="1" applyAlignment="1">
      <alignment horizontal="center" vertical="center"/>
    </xf>
    <xf numFmtId="0" fontId="6" fillId="4" borderId="0" xfId="0" applyFont="1" applyFill="1" applyAlignment="1">
      <alignment vertical="center" wrapText="1"/>
    </xf>
    <xf numFmtId="0" fontId="11" fillId="4" borderId="0" xfId="0" applyFont="1" applyFill="1" applyAlignment="1">
      <alignment horizontal="center" vertical="center"/>
    </xf>
    <xf numFmtId="4" fontId="6" fillId="4" borderId="0" xfId="0" applyNumberFormat="1" applyFont="1" applyFill="1" applyAlignment="1">
      <alignment horizontal="center" vertical="center"/>
    </xf>
    <xf numFmtId="4" fontId="6"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3" fontId="0" fillId="2" borderId="0" xfId="0" applyNumberFormat="1" applyFill="1" applyAlignment="1">
      <alignment horizontal="center" vertical="center"/>
    </xf>
    <xf numFmtId="0" fontId="6" fillId="2" borderId="14" xfId="2" applyFont="1" applyFill="1" applyBorder="1" applyAlignment="1">
      <alignment vertical="center" wrapText="1"/>
    </xf>
    <xf numFmtId="0" fontId="6" fillId="2" borderId="14" xfId="2"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0" fillId="2" borderId="0" xfId="0" applyFill="1" applyAlignment="1">
      <alignment horizontal="left" vertical="center"/>
    </xf>
    <xf numFmtId="0" fontId="0" fillId="2" borderId="1" xfId="0" applyFill="1" applyBorder="1" applyAlignment="1">
      <alignment horizontal="center" vertical="center"/>
    </xf>
    <xf numFmtId="0" fontId="27" fillId="0" borderId="1" xfId="0" applyFont="1" applyBorder="1" applyAlignment="1">
      <alignment horizontal="center" vertical="center" wrapText="1"/>
    </xf>
    <xf numFmtId="0" fontId="27" fillId="0" borderId="7" xfId="0" applyFont="1" applyBorder="1" applyAlignment="1">
      <alignment vertical="center" wrapText="1"/>
    </xf>
    <xf numFmtId="0" fontId="27" fillId="0" borderId="14" xfId="0" applyFont="1" applyBorder="1" applyAlignment="1">
      <alignment vertical="center" wrapText="1"/>
    </xf>
    <xf numFmtId="0" fontId="0" fillId="0" borderId="1" xfId="0" applyBorder="1" applyAlignment="1">
      <alignment horizontal="center" vertical="center"/>
    </xf>
    <xf numFmtId="0" fontId="27"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31" fillId="2" borderId="1" xfId="0" applyFont="1" applyFill="1" applyBorder="1" applyAlignment="1">
      <alignment horizontal="center" vertical="center"/>
    </xf>
    <xf numFmtId="0" fontId="27" fillId="0" borderId="1" xfId="0" applyFont="1" applyBorder="1" applyAlignment="1">
      <alignment horizontal="center"/>
    </xf>
    <xf numFmtId="10" fontId="0" fillId="0" borderId="1" xfId="0" applyNumberFormat="1" applyBorder="1" applyAlignment="1">
      <alignment horizontal="center" vertical="center"/>
    </xf>
    <xf numFmtId="10" fontId="0" fillId="2" borderId="1" xfId="0" applyNumberFormat="1" applyFill="1" applyBorder="1" applyAlignment="1">
      <alignment horizontal="center" vertical="center"/>
    </xf>
    <xf numFmtId="10" fontId="4" fillId="4" borderId="0" xfId="0" applyNumberFormat="1" applyFont="1" applyFill="1"/>
    <xf numFmtId="164" fontId="0" fillId="2" borderId="1" xfId="0" applyNumberFormat="1" applyFill="1" applyBorder="1" applyAlignment="1">
      <alignment horizontal="center" vertical="center"/>
    </xf>
    <xf numFmtId="0" fontId="35" fillId="2" borderId="1" xfId="0" applyFont="1" applyFill="1" applyBorder="1" applyAlignment="1">
      <alignment horizontal="center" vertical="center"/>
    </xf>
    <xf numFmtId="0" fontId="0" fillId="2" borderId="15" xfId="0" applyFill="1" applyBorder="1"/>
    <xf numFmtId="0" fontId="0" fillId="2" borderId="16" xfId="0" applyFill="1" applyBorder="1" applyAlignment="1">
      <alignment horizontal="center" vertical="center"/>
    </xf>
    <xf numFmtId="0" fontId="0" fillId="2" borderId="19" xfId="0" applyFill="1" applyBorder="1"/>
    <xf numFmtId="0" fontId="0" fillId="2" borderId="20" xfId="0" applyFill="1" applyBorder="1" applyAlignment="1">
      <alignment horizontal="center" vertical="center"/>
    </xf>
    <xf numFmtId="0" fontId="0" fillId="2" borderId="18" xfId="0" applyFill="1" applyBorder="1"/>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27" fillId="4" borderId="14"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0" fontId="4" fillId="0" borderId="0" xfId="0" applyFont="1"/>
    <xf numFmtId="0" fontId="13" fillId="0" borderId="5"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14" fillId="0" borderId="1" xfId="0" applyFont="1" applyBorder="1" applyAlignment="1">
      <alignment horizontal="center" vertical="center"/>
    </xf>
    <xf numFmtId="0" fontId="5" fillId="0" borderId="5"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xf>
    <xf numFmtId="0" fontId="6" fillId="0" borderId="1" xfId="0" applyFont="1" applyBorder="1" applyAlignment="1">
      <alignment vertical="center" wrapText="1"/>
    </xf>
    <xf numFmtId="4" fontId="4" fillId="0" borderId="0" xfId="0" applyNumberFormat="1" applyFont="1"/>
    <xf numFmtId="0" fontId="14" fillId="0" borderId="11" xfId="0" applyFont="1" applyBorder="1" applyAlignment="1">
      <alignment horizontal="center" vertical="center"/>
    </xf>
    <xf numFmtId="0" fontId="22" fillId="0" borderId="5" xfId="0" applyFont="1" applyBorder="1" applyAlignment="1">
      <alignment vertical="center" wrapText="1"/>
    </xf>
    <xf numFmtId="0" fontId="6" fillId="0" borderId="1" xfId="4" applyFont="1" applyBorder="1" applyAlignment="1">
      <alignment vertical="center" wrapText="1"/>
    </xf>
    <xf numFmtId="0" fontId="6" fillId="0" borderId="0" xfId="0" applyFont="1"/>
    <xf numFmtId="4" fontId="5"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6" xfId="0" applyFont="1" applyBorder="1" applyAlignment="1">
      <alignment horizontal="center" vertical="center"/>
    </xf>
    <xf numFmtId="4" fontId="6" fillId="0" borderId="6" xfId="0" applyNumberFormat="1" applyFont="1" applyBorder="1" applyAlignment="1">
      <alignment horizontal="right" vertical="center" wrapText="1"/>
    </xf>
    <xf numFmtId="0" fontId="5" fillId="0" borderId="6" xfId="0" applyFont="1" applyBorder="1" applyAlignment="1">
      <alignment vertical="center" wrapText="1"/>
    </xf>
    <xf numFmtId="0" fontId="14" fillId="0" borderId="7" xfId="0" applyFont="1" applyBorder="1" applyAlignment="1">
      <alignment horizontal="center" vertical="center"/>
    </xf>
    <xf numFmtId="4" fontId="5" fillId="0" borderId="7"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5" fillId="11" borderId="5" xfId="0" applyFont="1" applyFill="1" applyBorder="1" applyAlignment="1">
      <alignment vertical="center" wrapText="1"/>
    </xf>
    <xf numFmtId="0" fontId="18" fillId="11" borderId="1" xfId="0" applyFont="1" applyFill="1" applyBorder="1" applyAlignment="1">
      <alignment vertical="center" wrapText="1"/>
    </xf>
    <xf numFmtId="0" fontId="5" fillId="11" borderId="2" xfId="0" applyFont="1" applyFill="1" applyBorder="1" applyAlignment="1">
      <alignment vertical="center" wrapText="1"/>
    </xf>
    <xf numFmtId="0" fontId="5" fillId="11" borderId="1" xfId="0" applyFont="1" applyFill="1" applyBorder="1" applyAlignment="1">
      <alignment vertical="center" wrapText="1"/>
    </xf>
    <xf numFmtId="0" fontId="4" fillId="0" borderId="15" xfId="0" applyFont="1" applyBorder="1"/>
    <xf numFmtId="0" fontId="4" fillId="0" borderId="12" xfId="0" applyFont="1" applyBorder="1" applyAlignment="1">
      <alignment vertical="center" wrapText="1"/>
    </xf>
    <xf numFmtId="0" fontId="4" fillId="0" borderId="12" xfId="0" applyFont="1" applyBorder="1"/>
    <xf numFmtId="0" fontId="4" fillId="0" borderId="16" xfId="0" applyFont="1" applyBorder="1"/>
    <xf numFmtId="0" fontId="4" fillId="0" borderId="19" xfId="0" applyFont="1" applyBorder="1"/>
    <xf numFmtId="0" fontId="4" fillId="0" borderId="0" xfId="0" applyFont="1" applyAlignment="1">
      <alignment vertical="center" wrapText="1"/>
    </xf>
    <xf numFmtId="0" fontId="4" fillId="0" borderId="20" xfId="0" applyFont="1" applyBorder="1"/>
    <xf numFmtId="0" fontId="5" fillId="0" borderId="0" xfId="0" applyFont="1" applyAlignment="1">
      <alignment vertical="center" wrapText="1"/>
    </xf>
    <xf numFmtId="3" fontId="5" fillId="0" borderId="0" xfId="0" applyNumberFormat="1" applyFont="1" applyAlignment="1">
      <alignment horizontal="center" vertical="center" wrapText="1"/>
    </xf>
    <xf numFmtId="0" fontId="4" fillId="0" borderId="0" xfId="0" applyFont="1" applyAlignment="1">
      <alignment wrapText="1"/>
    </xf>
    <xf numFmtId="4" fontId="5" fillId="0" borderId="0" xfId="0" applyNumberFormat="1" applyFont="1" applyAlignment="1">
      <alignment horizontal="center" vertical="center" wrapText="1"/>
    </xf>
    <xf numFmtId="0" fontId="6" fillId="0" borderId="19" xfId="0" applyFont="1" applyBorder="1"/>
    <xf numFmtId="0" fontId="6" fillId="0" borderId="0" xfId="0" applyFont="1" applyAlignment="1">
      <alignment horizontal="right"/>
    </xf>
    <xf numFmtId="0" fontId="6" fillId="0" borderId="20" xfId="0" applyFont="1" applyBorder="1"/>
    <xf numFmtId="0" fontId="6"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horizontal="right"/>
    </xf>
    <xf numFmtId="0" fontId="18" fillId="0" borderId="0" xfId="0" applyFont="1"/>
    <xf numFmtId="0" fontId="4" fillId="0" borderId="18" xfId="0" applyFont="1" applyBorder="1"/>
    <xf numFmtId="0" fontId="6" fillId="0" borderId="13" xfId="0" applyFont="1" applyBorder="1" applyAlignment="1">
      <alignment vertical="center" wrapText="1"/>
    </xf>
    <xf numFmtId="0" fontId="4" fillId="0" borderId="13" xfId="0" applyFont="1" applyBorder="1"/>
    <xf numFmtId="0" fontId="7" fillId="0" borderId="13" xfId="0" applyFont="1" applyBorder="1" applyAlignment="1">
      <alignment horizontal="center" vertical="center"/>
    </xf>
    <xf numFmtId="3" fontId="6" fillId="0" borderId="13" xfId="0" applyNumberFormat="1" applyFont="1" applyBorder="1" applyAlignment="1">
      <alignment vertical="center" wrapText="1"/>
    </xf>
    <xf numFmtId="0" fontId="4" fillId="0" borderId="21" xfId="0" applyFont="1" applyBorder="1"/>
    <xf numFmtId="9" fontId="5" fillId="4" borderId="1" xfId="1" applyFont="1" applyFill="1" applyBorder="1" applyAlignment="1" applyProtection="1">
      <alignment horizontal="center" vertical="center" wrapText="1"/>
      <protection locked="0"/>
    </xf>
    <xf numFmtId="4" fontId="6" fillId="4" borderId="1" xfId="0" applyNumberFormat="1" applyFont="1" applyFill="1" applyBorder="1" applyAlignment="1" applyProtection="1">
      <alignment horizontal="center" vertical="center" wrapText="1"/>
      <protection locked="0"/>
    </xf>
    <xf numFmtId="10" fontId="6" fillId="4" borderId="1" xfId="1"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4" fillId="4" borderId="0" xfId="0" applyFont="1" applyFill="1" applyAlignment="1">
      <alignment horizontal="center" vertical="center" wrapText="1"/>
    </xf>
    <xf numFmtId="10" fontId="0" fillId="0" borderId="14"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32" fillId="2" borderId="0" xfId="0" applyFont="1" applyFill="1" applyAlignment="1">
      <alignment horizontal="left" vertical="center" wrapText="1"/>
    </xf>
    <xf numFmtId="10" fontId="27" fillId="4" borderId="1" xfId="0" applyNumberFormat="1" applyFont="1" applyFill="1" applyBorder="1" applyAlignment="1">
      <alignment horizontal="center" vertical="center" wrapText="1"/>
    </xf>
    <xf numFmtId="0" fontId="0" fillId="2" borderId="0" xfId="0" applyFill="1" applyAlignment="1">
      <alignment horizontal="left" vertical="center" wrapText="1"/>
    </xf>
    <xf numFmtId="0" fontId="27" fillId="0" borderId="0" xfId="0" applyFont="1" applyAlignment="1">
      <alignment vertical="center" wrapText="1"/>
    </xf>
    <xf numFmtId="0" fontId="0" fillId="4" borderId="1" xfId="0" applyFill="1" applyBorder="1" applyAlignment="1">
      <alignment horizontal="center" vertical="center" wrapText="1"/>
    </xf>
    <xf numFmtId="0" fontId="0" fillId="2" borderId="0" xfId="0" applyFill="1" applyAlignment="1">
      <alignment vertical="center" wrapText="1"/>
    </xf>
    <xf numFmtId="0" fontId="0" fillId="2" borderId="2" xfId="0" applyFill="1" applyBorder="1" applyAlignment="1">
      <alignment horizontal="center" vertical="center" wrapText="1"/>
    </xf>
    <xf numFmtId="10" fontId="0" fillId="0" borderId="23" xfId="0" applyNumberFormat="1" applyBorder="1" applyAlignment="1" applyProtection="1">
      <alignment horizontal="center" vertical="center"/>
      <protection locked="0"/>
    </xf>
    <xf numFmtId="164" fontId="0" fillId="0" borderId="23" xfId="0" applyNumberFormat="1" applyBorder="1" applyAlignment="1" applyProtection="1">
      <alignment horizontal="center" vertical="center"/>
      <protection locked="0"/>
    </xf>
    <xf numFmtId="164" fontId="0" fillId="0" borderId="23" xfId="0" applyNumberFormat="1" applyBorder="1" applyAlignment="1">
      <alignment horizontal="center" vertical="center"/>
    </xf>
    <xf numFmtId="10" fontId="27" fillId="0" borderId="23" xfId="0" applyNumberFormat="1" applyFont="1" applyBorder="1" applyAlignment="1">
      <alignment horizontal="center" vertical="center" wrapText="1"/>
    </xf>
    <xf numFmtId="0" fontId="27" fillId="0" borderId="22" xfId="0" applyFont="1" applyBorder="1" applyAlignment="1">
      <alignment horizontal="center" vertical="center" wrapText="1"/>
    </xf>
    <xf numFmtId="10" fontId="27" fillId="0" borderId="22" xfId="0" applyNumberFormat="1"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30" fillId="0" borderId="1" xfId="0" applyFont="1" applyBorder="1"/>
    <xf numFmtId="0" fontId="32" fillId="2" borderId="0" xfId="0" applyFont="1" applyFill="1" applyAlignment="1">
      <alignment horizontal="center" vertical="center" wrapText="1"/>
    </xf>
    <xf numFmtId="10" fontId="0" fillId="0" borderId="23" xfId="0" applyNumberFormat="1" applyBorder="1" applyAlignment="1">
      <alignment horizontal="center" vertical="center"/>
    </xf>
    <xf numFmtId="0" fontId="0" fillId="2" borderId="1" xfId="0" applyFill="1" applyBorder="1" applyAlignment="1" applyProtection="1">
      <alignment horizontal="center" vertical="center"/>
      <protection locked="0"/>
    </xf>
    <xf numFmtId="0" fontId="38" fillId="2" borderId="0" xfId="0" applyFont="1" applyFill="1" applyAlignment="1">
      <alignment vertical="center" wrapText="1"/>
    </xf>
    <xf numFmtId="0" fontId="27" fillId="2" borderId="0" xfId="0" applyFont="1" applyFill="1" applyAlignment="1">
      <alignment vertical="center" wrapText="1"/>
    </xf>
    <xf numFmtId="3" fontId="0" fillId="0" borderId="1" xfId="0" applyNumberFormat="1" applyBorder="1" applyAlignment="1" applyProtection="1">
      <alignment horizontal="center" vertical="center"/>
      <protection locked="0"/>
    </xf>
    <xf numFmtId="3" fontId="6" fillId="4" borderId="0" xfId="0" applyNumberFormat="1" applyFont="1" applyFill="1" applyAlignment="1">
      <alignment horizontal="center" vertical="center"/>
    </xf>
    <xf numFmtId="4" fontId="6" fillId="4" borderId="0" xfId="0" applyNumberFormat="1" applyFont="1" applyFill="1"/>
    <xf numFmtId="0" fontId="6" fillId="4" borderId="0" xfId="0" applyFont="1" applyFill="1"/>
    <xf numFmtId="0" fontId="13" fillId="5" borderId="1" xfId="0" applyFont="1" applyFill="1" applyBorder="1" applyAlignment="1">
      <alignment horizontal="center" vertical="center" wrapText="1"/>
    </xf>
    <xf numFmtId="0" fontId="6" fillId="4" borderId="0" xfId="0" applyFont="1" applyFill="1" applyAlignment="1">
      <alignment horizontal="center"/>
    </xf>
    <xf numFmtId="0" fontId="0" fillId="2" borderId="1" xfId="0" applyFill="1" applyBorder="1" applyAlignment="1">
      <alignment horizontal="center" vertical="center" wrapText="1"/>
    </xf>
    <xf numFmtId="4" fontId="6" fillId="0" borderId="0" xfId="0" applyNumberFormat="1" applyFont="1" applyAlignment="1">
      <alignment horizontal="right" vertical="center" wrapText="1"/>
    </xf>
    <xf numFmtId="9" fontId="5" fillId="2" borderId="1" xfId="1" applyFont="1" applyFill="1" applyBorder="1" applyAlignment="1" applyProtection="1">
      <alignment horizontal="center" vertical="center" wrapText="1"/>
      <protection locked="0"/>
    </xf>
    <xf numFmtId="0" fontId="5" fillId="6" borderId="17" xfId="0" applyFont="1" applyFill="1" applyBorder="1" applyAlignment="1">
      <alignment horizontal="center" vertical="center"/>
    </xf>
    <xf numFmtId="0" fontId="5" fillId="6" borderId="1" xfId="0" applyFont="1" applyFill="1" applyBorder="1" applyAlignment="1">
      <alignment vertical="center"/>
    </xf>
    <xf numFmtId="0" fontId="13" fillId="5" borderId="1" xfId="0" applyFont="1" applyFill="1" applyBorder="1" applyAlignment="1">
      <alignment vertical="center" wrapText="1"/>
    </xf>
    <xf numFmtId="0" fontId="10" fillId="4" borderId="0" xfId="0" applyFont="1" applyFill="1" applyAlignment="1">
      <alignment horizontal="center" vertical="center" wrapText="1"/>
    </xf>
    <xf numFmtId="0" fontId="21" fillId="0" borderId="0" xfId="0" applyFont="1" applyAlignment="1">
      <alignment horizontal="left" vertical="center" wrapText="1"/>
    </xf>
    <xf numFmtId="0" fontId="13" fillId="0" borderId="0" xfId="0" applyFont="1" applyAlignment="1">
      <alignment vertical="center"/>
    </xf>
    <xf numFmtId="0" fontId="4" fillId="2"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0" fillId="2" borderId="1" xfId="0" applyFill="1" applyBorder="1" applyAlignment="1">
      <alignment horizontal="right" vertical="center" wrapText="1"/>
    </xf>
    <xf numFmtId="0" fontId="27" fillId="0" borderId="1" xfId="0" applyFont="1" applyBorder="1" applyAlignment="1">
      <alignment vertical="center" wrapText="1"/>
    </xf>
    <xf numFmtId="0" fontId="0" fillId="2" borderId="0" xfId="0" applyFill="1" applyAlignment="1">
      <alignment horizontal="left" vertical="center" wrapText="1"/>
    </xf>
    <xf numFmtId="0" fontId="30" fillId="0" borderId="1" xfId="0" applyFont="1" applyBorder="1" applyAlignment="1">
      <alignment wrapText="1"/>
    </xf>
    <xf numFmtId="0" fontId="0" fillId="2" borderId="1" xfId="0" applyFill="1" applyBorder="1" applyAlignment="1">
      <alignment horizontal="left" vertical="center" wrapText="1"/>
    </xf>
    <xf numFmtId="0" fontId="32" fillId="2" borderId="0" xfId="0" applyFont="1" applyFill="1" applyAlignment="1">
      <alignment horizontal="center" vertical="center" wrapText="1"/>
    </xf>
    <xf numFmtId="0" fontId="27" fillId="0" borderId="17" xfId="0" applyFont="1" applyBorder="1" applyAlignment="1">
      <alignment vertical="center" wrapText="1"/>
    </xf>
    <xf numFmtId="0" fontId="27" fillId="0" borderId="7" xfId="0" applyFont="1" applyBorder="1" applyAlignment="1">
      <alignment vertical="center" wrapText="1"/>
    </xf>
    <xf numFmtId="0" fontId="27" fillId="0" borderId="14" xfId="0" applyFont="1" applyBorder="1" applyAlignment="1">
      <alignment vertical="center" wrapText="1"/>
    </xf>
    <xf numFmtId="0" fontId="27" fillId="0" borderId="0" xfId="0" applyFont="1" applyAlignment="1">
      <alignment vertical="center" wrapText="1"/>
    </xf>
    <xf numFmtId="0" fontId="33" fillId="2" borderId="12" xfId="0" applyFont="1" applyFill="1" applyBorder="1" applyAlignment="1">
      <alignment horizontal="center" vertical="center" wrapText="1"/>
    </xf>
    <xf numFmtId="0" fontId="30" fillId="0" borderId="1" xfId="0" applyFont="1" applyBorder="1" applyAlignment="1">
      <alignment vertical="center" wrapText="1"/>
    </xf>
    <xf numFmtId="0" fontId="30" fillId="0" borderId="17" xfId="0" applyFont="1" applyBorder="1" applyAlignment="1">
      <alignment wrapText="1"/>
    </xf>
    <xf numFmtId="0" fontId="30" fillId="0" borderId="7" xfId="0" applyFont="1" applyBorder="1" applyAlignment="1">
      <alignment wrapText="1"/>
    </xf>
    <xf numFmtId="0" fontId="30" fillId="0" borderId="14" xfId="0" applyFont="1" applyBorder="1" applyAlignment="1">
      <alignment wrapText="1"/>
    </xf>
    <xf numFmtId="0" fontId="33" fillId="2" borderId="12" xfId="0" applyFont="1" applyFill="1" applyBorder="1" applyAlignment="1">
      <alignment horizontal="center" vertical="center"/>
    </xf>
    <xf numFmtId="0" fontId="0" fillId="2" borderId="1" xfId="0" applyFill="1" applyBorder="1" applyAlignment="1">
      <alignment horizontal="left" vertical="center"/>
    </xf>
    <xf numFmtId="0" fontId="27" fillId="2" borderId="1" xfId="0" applyFont="1" applyFill="1" applyBorder="1" applyAlignment="1">
      <alignment horizontal="left" vertical="center"/>
    </xf>
    <xf numFmtId="0" fontId="27" fillId="0" borderId="1" xfId="0" applyFont="1" applyBorder="1" applyAlignment="1">
      <alignment horizontal="left" vertical="center" wrapText="1"/>
    </xf>
    <xf numFmtId="0" fontId="38" fillId="2" borderId="0" xfId="0" applyFont="1" applyFill="1" applyAlignment="1">
      <alignment horizontal="center" vertical="center" wrapText="1"/>
    </xf>
    <xf numFmtId="0" fontId="27" fillId="2" borderId="0" xfId="0" applyFont="1" applyFill="1" applyAlignment="1">
      <alignment horizontal="left" vertical="center" wrapText="1"/>
    </xf>
    <xf numFmtId="0" fontId="34" fillId="2" borderId="12"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19" fillId="8" borderId="0" xfId="0" applyFont="1" applyFill="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9" fillId="8" borderId="19" xfId="0" applyFont="1" applyFill="1" applyBorder="1" applyAlignment="1">
      <alignment horizontal="center" vertical="center" wrapText="1"/>
    </xf>
    <xf numFmtId="9" fontId="5" fillId="6"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19" xfId="0" applyFont="1" applyFill="1" applyBorder="1" applyAlignment="1">
      <alignment horizontal="center" vertical="center"/>
    </xf>
    <xf numFmtId="0" fontId="13" fillId="10" borderId="0" xfId="0" applyFont="1" applyFill="1" applyAlignment="1">
      <alignment horizontal="center" vertical="center"/>
    </xf>
  </cellXfs>
  <cellStyles count="5">
    <cellStyle name="Normal" xfId="0" builtinId="0"/>
    <cellStyle name="Normal 2" xfId="2" xr:uid="{3DFE84C4-00ED-4BE2-81CD-1228D29BB0F9}"/>
    <cellStyle name="Normal 2 2" xfId="4" xr:uid="{23A9DEF9-2940-4D1D-8A5A-1581863461E3}"/>
    <cellStyle name="Percent" xfId="1" builtinId="5"/>
    <cellStyle name="Procent 2" xfId="3" xr:uid="{3108DB8F-6B29-4E60-9438-E75B60244D9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iulian.bandoiu\downloads\Anexa%205_Calcul%20tarife%20de%20salubrizare%20fara%20TMB%20sau%20tratare%20biodeseuri.xlsx" TargetMode="External"/><Relationship Id="rId1" Type="http://schemas.openxmlformats.org/officeDocument/2006/relationships/externalLinkPath" Target="file:///C:\Users\silviu.lacatusu\Downloads\Anexa%205_Calcul%20tarife%20de%20salubrizare%20fara%20TMB%20sau%20tratare%20biodeseu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 Id="rId1"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RIFE UTILIZATORI"/>
    </sheetNames>
    <sheetDataSet>
      <sheetData sheetId="0" refreshError="1"/>
      <sheetData sheetId="1"/>
      <sheetData sheetId="2" refreshError="1"/>
      <sheetData sheetId="3"/>
      <sheetData sheetId="4">
        <row r="15">
          <cell r="G15">
            <v>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XE UTILIZATO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05FC-814C-4F3E-8D78-9AE363A098D3}">
  <dimension ref="B3:E7"/>
  <sheetViews>
    <sheetView topLeftCell="A3" workbookViewId="0">
      <selection activeCell="E11" sqref="E11"/>
    </sheetView>
  </sheetViews>
  <sheetFormatPr defaultColWidth="8.85546875" defaultRowHeight="14.25" x14ac:dyDescent="0.2"/>
  <cols>
    <col min="1" max="1" width="8.85546875" style="1"/>
    <col min="2" max="2" width="19.7109375" style="44" customWidth="1"/>
    <col min="3" max="3" width="4.28515625" style="1" customWidth="1"/>
    <col min="4" max="4" width="10.7109375" style="1" customWidth="1"/>
    <col min="5" max="5" width="93.5703125" style="1" customWidth="1"/>
    <col min="6" max="16384" width="8.85546875" style="1"/>
  </cols>
  <sheetData>
    <row r="3" spans="2:5" ht="162.6" customHeight="1" x14ac:dyDescent="0.2">
      <c r="B3" s="41" t="s">
        <v>56</v>
      </c>
      <c r="C3" s="42"/>
      <c r="D3" s="210" t="s">
        <v>153</v>
      </c>
      <c r="E3" s="210"/>
    </row>
    <row r="5" spans="2:5" ht="20.45" customHeight="1" x14ac:dyDescent="0.2">
      <c r="B5" s="211" t="s">
        <v>57</v>
      </c>
      <c r="D5" s="27"/>
      <c r="E5" s="43" t="s">
        <v>38</v>
      </c>
    </row>
    <row r="6" spans="2:5" ht="18" customHeight="1" x14ac:dyDescent="0.2">
      <c r="B6" s="211"/>
      <c r="D6" s="28"/>
      <c r="E6" s="43" t="s">
        <v>39</v>
      </c>
    </row>
    <row r="7" spans="2:5" ht="16.899999999999999" customHeight="1" x14ac:dyDescent="0.2">
      <c r="B7" s="211"/>
      <c r="D7" s="37"/>
      <c r="E7" s="43" t="s">
        <v>49</v>
      </c>
    </row>
  </sheetData>
  <mergeCells count="2">
    <mergeCell ref="D3:E3"/>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0752-8E49-4CB4-929C-FDC377B3343C}">
  <dimension ref="B1:AS118"/>
  <sheetViews>
    <sheetView tabSelected="1" zoomScaleNormal="100" workbookViewId="0">
      <selection activeCell="J12" sqref="J12"/>
    </sheetView>
  </sheetViews>
  <sheetFormatPr defaultColWidth="8.85546875" defaultRowHeight="15" x14ac:dyDescent="0.25"/>
  <cols>
    <col min="1" max="1" width="3.7109375" style="70" customWidth="1"/>
    <col min="2" max="2" width="2.7109375" style="70" customWidth="1"/>
    <col min="3" max="4" width="10.7109375" style="71" customWidth="1"/>
    <col min="5" max="5" width="12.140625" style="71" customWidth="1"/>
    <col min="6" max="6" width="10.7109375" style="71" customWidth="1"/>
    <col min="7" max="7" width="15.42578125" style="71" customWidth="1"/>
    <col min="8" max="8" width="13.7109375" style="71" customWidth="1"/>
    <col min="9" max="14" width="13.42578125" style="71" customWidth="1"/>
    <col min="15" max="15" width="5.5703125" style="71" customWidth="1"/>
    <col min="16" max="16" width="10.7109375" style="71" customWidth="1"/>
    <col min="17" max="17" width="12.140625" style="71" customWidth="1"/>
    <col min="18" max="18" width="12" style="71" customWidth="1"/>
    <col min="19" max="19" width="10.7109375" style="71" customWidth="1"/>
    <col min="20" max="20" width="14.85546875" style="71" customWidth="1"/>
    <col min="21" max="21" width="14.5703125" style="71" customWidth="1"/>
    <col min="22" max="32" width="14.7109375" style="71" customWidth="1"/>
    <col min="33" max="33" width="16.7109375" style="71" customWidth="1"/>
    <col min="34" max="37" width="16.28515625" style="71" customWidth="1"/>
    <col min="38" max="39" width="14.7109375" customWidth="1"/>
    <col min="40" max="40" width="16.28515625" customWidth="1"/>
    <col min="41" max="41" width="17" customWidth="1"/>
    <col min="42" max="42" width="14.28515625" style="71" customWidth="1"/>
    <col min="43" max="43" width="16.42578125" style="71" customWidth="1"/>
    <col min="44" max="45" width="12" style="71" customWidth="1"/>
    <col min="46" max="46" width="14.28515625" style="70" customWidth="1"/>
    <col min="47" max="47" width="13" style="70" customWidth="1"/>
    <col min="48" max="48" width="12.7109375" style="70" customWidth="1"/>
    <col min="49" max="50" width="12.28515625" style="70" customWidth="1"/>
    <col min="51" max="51" width="14.28515625" style="70" customWidth="1"/>
    <col min="52" max="54" width="14.85546875" style="70" customWidth="1"/>
    <col min="55" max="55" width="14.28515625" style="70" customWidth="1"/>
    <col min="56" max="56" width="13.28515625" style="70" customWidth="1"/>
    <col min="57" max="57" width="12.85546875" style="70" customWidth="1"/>
    <col min="58" max="62" width="10.7109375" style="70" customWidth="1"/>
    <col min="63" max="63" width="12.5703125" style="70" customWidth="1"/>
    <col min="64" max="64" width="10.7109375" style="70" customWidth="1"/>
    <col min="65" max="65" width="12.140625" style="70" customWidth="1"/>
    <col min="66" max="66" width="12" style="70" customWidth="1"/>
    <col min="67" max="69" width="10.7109375" style="70" customWidth="1"/>
    <col min="70" max="70" width="13.28515625" style="70" bestFit="1" customWidth="1"/>
    <col min="71" max="71" width="12.28515625" style="70" customWidth="1"/>
    <col min="72" max="72" width="12.7109375" style="70" customWidth="1"/>
    <col min="73" max="16384" width="8.85546875" style="70"/>
  </cols>
  <sheetData>
    <row r="1" spans="2:41" ht="15.75" customHeight="1" x14ac:dyDescent="0.25">
      <c r="C1" s="232" t="s">
        <v>320</v>
      </c>
      <c r="D1" s="232"/>
      <c r="E1" s="232"/>
      <c r="F1" s="232"/>
      <c r="G1" s="232"/>
      <c r="H1" s="232"/>
      <c r="I1" s="232"/>
      <c r="J1" s="232"/>
      <c r="K1" s="232"/>
      <c r="L1" s="232"/>
      <c r="M1" s="232"/>
      <c r="N1" s="232"/>
      <c r="O1" s="194"/>
      <c r="P1" s="194"/>
    </row>
    <row r="3" spans="2:41" ht="39.75" customHeight="1" x14ac:dyDescent="0.25">
      <c r="C3" s="231" t="s">
        <v>319</v>
      </c>
      <c r="D3" s="231"/>
      <c r="E3" s="231"/>
      <c r="F3" s="231"/>
      <c r="G3" s="231"/>
      <c r="H3" s="231"/>
      <c r="I3" s="231"/>
      <c r="J3" s="231"/>
      <c r="K3" s="231"/>
      <c r="L3" s="231"/>
      <c r="M3" s="231"/>
      <c r="N3" s="231"/>
      <c r="O3" s="193"/>
      <c r="P3" s="193"/>
      <c r="AH3" s="72" t="e">
        <f>SUM(#REF!)-#REF!</f>
        <v>#REF!</v>
      </c>
      <c r="AL3" s="70"/>
      <c r="AM3" s="70"/>
      <c r="AN3" s="70"/>
      <c r="AO3" s="70"/>
    </row>
    <row r="4" spans="2:41" ht="15.75" thickBot="1" x14ac:dyDescent="0.3">
      <c r="AL4" s="70"/>
      <c r="AM4" s="70"/>
      <c r="AN4" s="70"/>
      <c r="AO4" s="70"/>
    </row>
    <row r="5" spans="2:41" ht="18.75" x14ac:dyDescent="0.25">
      <c r="B5" s="93"/>
      <c r="C5" s="222" t="s">
        <v>292</v>
      </c>
      <c r="D5" s="222"/>
      <c r="E5" s="222"/>
      <c r="F5" s="222"/>
      <c r="G5" s="222"/>
      <c r="H5" s="222"/>
      <c r="I5" s="222"/>
      <c r="J5" s="222"/>
      <c r="K5" s="222"/>
      <c r="L5" s="222"/>
      <c r="M5" s="222"/>
      <c r="N5" s="222"/>
      <c r="O5" s="94"/>
      <c r="Q5" s="101" t="s">
        <v>290</v>
      </c>
      <c r="AL5" s="70"/>
      <c r="AM5" s="70"/>
      <c r="AN5" s="70"/>
      <c r="AO5" s="70"/>
    </row>
    <row r="6" spans="2:41" x14ac:dyDescent="0.25">
      <c r="B6" s="95"/>
      <c r="O6" s="96"/>
      <c r="Q6" s="100" t="s">
        <v>291</v>
      </c>
      <c r="R6" s="102"/>
      <c r="S6" s="102"/>
      <c r="T6" s="102"/>
      <c r="AL6" s="70"/>
      <c r="AM6" s="70"/>
      <c r="AN6" s="70"/>
      <c r="AO6" s="70"/>
    </row>
    <row r="7" spans="2:41" ht="15.75" x14ac:dyDescent="0.25">
      <c r="B7" s="95"/>
      <c r="C7" s="217" t="s">
        <v>294</v>
      </c>
      <c r="D7" s="217"/>
      <c r="E7" s="217"/>
      <c r="F7" s="217"/>
      <c r="G7" s="217"/>
      <c r="H7" s="217"/>
      <c r="I7" s="217"/>
      <c r="J7" s="217"/>
      <c r="K7" s="217"/>
      <c r="L7" s="217"/>
      <c r="M7" s="217"/>
      <c r="N7" s="217"/>
      <c r="O7" s="96"/>
      <c r="Q7" s="214" t="s">
        <v>311</v>
      </c>
      <c r="R7" s="214"/>
      <c r="S7" s="214"/>
      <c r="T7" s="214"/>
      <c r="U7" s="214"/>
      <c r="V7" s="214"/>
      <c r="AL7" s="70"/>
      <c r="AM7" s="70"/>
      <c r="AN7" s="70"/>
      <c r="AO7" s="70"/>
    </row>
    <row r="8" spans="2:41" ht="12" customHeight="1" x14ac:dyDescent="0.25">
      <c r="B8" s="95"/>
      <c r="C8" s="175"/>
      <c r="D8" s="175"/>
      <c r="E8" s="175"/>
      <c r="F8" s="175"/>
      <c r="G8" s="175"/>
      <c r="H8" s="175"/>
      <c r="I8" s="175"/>
      <c r="J8" s="175"/>
      <c r="K8" s="175"/>
      <c r="L8" s="175"/>
      <c r="M8" s="175"/>
      <c r="N8" s="175"/>
      <c r="O8" s="96"/>
      <c r="Q8" s="177"/>
      <c r="R8" s="177"/>
      <c r="S8" s="177"/>
      <c r="T8" s="177"/>
      <c r="U8" s="177"/>
      <c r="V8" s="177"/>
      <c r="AL8" s="70"/>
      <c r="AM8" s="70"/>
      <c r="AN8" s="70"/>
      <c r="AO8" s="70"/>
    </row>
    <row r="9" spans="2:41" ht="60" customHeight="1" x14ac:dyDescent="0.25">
      <c r="B9" s="95"/>
      <c r="I9" s="181" t="s">
        <v>312</v>
      </c>
      <c r="J9" s="179" t="s">
        <v>313</v>
      </c>
      <c r="K9" s="179" t="s">
        <v>314</v>
      </c>
      <c r="L9" s="179" t="s">
        <v>315</v>
      </c>
      <c r="M9" s="179" t="s">
        <v>316</v>
      </c>
      <c r="N9" s="179" t="s">
        <v>317</v>
      </c>
      <c r="O9" s="96"/>
      <c r="Q9" s="214" t="s">
        <v>318</v>
      </c>
      <c r="R9" s="214"/>
      <c r="S9" s="214"/>
      <c r="T9" s="214"/>
      <c r="U9" s="214"/>
      <c r="V9" s="214"/>
      <c r="AL9" s="70"/>
      <c r="AM9" s="70"/>
      <c r="AN9" s="70"/>
      <c r="AO9" s="70"/>
    </row>
    <row r="10" spans="2:41" ht="15.75" x14ac:dyDescent="0.25">
      <c r="B10" s="95"/>
      <c r="C10" s="229" t="s">
        <v>310</v>
      </c>
      <c r="D10" s="229"/>
      <c r="E10" s="229"/>
      <c r="F10" s="229"/>
      <c r="G10" s="229"/>
      <c r="H10" s="79" t="s">
        <v>201</v>
      </c>
      <c r="I10" s="195">
        <f>SUM(J10:N10)</f>
        <v>68500</v>
      </c>
      <c r="J10" s="103">
        <v>5000</v>
      </c>
      <c r="K10" s="103">
        <v>2500</v>
      </c>
      <c r="L10" s="103">
        <v>50000</v>
      </c>
      <c r="M10" s="103">
        <v>10000</v>
      </c>
      <c r="N10" s="103">
        <v>1000</v>
      </c>
      <c r="O10" s="96"/>
      <c r="Q10" s="180"/>
      <c r="R10" s="180"/>
      <c r="S10" s="180"/>
      <c r="AL10" s="70"/>
      <c r="AM10" s="70"/>
      <c r="AN10" s="70"/>
      <c r="AO10" s="70"/>
    </row>
    <row r="11" spans="2:41" ht="15.75" x14ac:dyDescent="0.25">
      <c r="B11" s="95"/>
      <c r="C11" s="213" t="s">
        <v>197</v>
      </c>
      <c r="D11" s="213"/>
      <c r="E11" s="213"/>
      <c r="F11" s="213"/>
      <c r="G11" s="213"/>
      <c r="H11" s="80" t="s">
        <v>0</v>
      </c>
      <c r="I11" s="83">
        <f>I12+I13</f>
        <v>22000</v>
      </c>
      <c r="J11" s="83">
        <f t="shared" ref="J11:N11" si="0">J12+J13</f>
        <v>1600</v>
      </c>
      <c r="K11" s="83">
        <f t="shared" si="0"/>
        <v>800</v>
      </c>
      <c r="L11" s="83">
        <f t="shared" si="0"/>
        <v>16000</v>
      </c>
      <c r="M11" s="83">
        <f t="shared" si="0"/>
        <v>3200</v>
      </c>
      <c r="N11" s="83">
        <f t="shared" si="0"/>
        <v>400</v>
      </c>
      <c r="O11" s="96"/>
      <c r="Q11" s="180"/>
      <c r="R11" s="180"/>
      <c r="S11" s="180"/>
      <c r="AL11" s="70"/>
      <c r="AM11" s="70"/>
      <c r="AN11" s="70"/>
      <c r="AO11" s="70"/>
    </row>
    <row r="12" spans="2:41" ht="15.75" x14ac:dyDescent="0.25">
      <c r="B12" s="95"/>
      <c r="C12" s="213" t="s">
        <v>198</v>
      </c>
      <c r="D12" s="213"/>
      <c r="E12" s="213"/>
      <c r="F12" s="213"/>
      <c r="G12" s="213"/>
      <c r="H12" s="80" t="s">
        <v>0</v>
      </c>
      <c r="I12" s="173">
        <f>SUM(J12:N12)</f>
        <v>16500</v>
      </c>
      <c r="J12" s="104">
        <v>1200</v>
      </c>
      <c r="K12" s="104">
        <v>600</v>
      </c>
      <c r="L12" s="104">
        <v>12000</v>
      </c>
      <c r="M12" s="104">
        <v>2400</v>
      </c>
      <c r="N12" s="104">
        <v>300</v>
      </c>
      <c r="O12" s="96"/>
      <c r="Q12" s="180"/>
      <c r="R12" s="180"/>
      <c r="S12" s="180"/>
      <c r="AL12" s="70"/>
      <c r="AM12" s="70"/>
      <c r="AN12" s="70"/>
      <c r="AO12" s="70"/>
    </row>
    <row r="13" spans="2:41" ht="15.75" x14ac:dyDescent="0.25">
      <c r="B13" s="95"/>
      <c r="C13" s="213" t="s">
        <v>199</v>
      </c>
      <c r="D13" s="213"/>
      <c r="E13" s="213"/>
      <c r="F13" s="213"/>
      <c r="G13" s="213"/>
      <c r="H13" s="80" t="s">
        <v>0</v>
      </c>
      <c r="I13" s="173">
        <f>SUM(J13:N13)</f>
        <v>5500</v>
      </c>
      <c r="J13" s="104">
        <v>400</v>
      </c>
      <c r="K13" s="104">
        <v>200</v>
      </c>
      <c r="L13" s="104">
        <v>4000</v>
      </c>
      <c r="M13" s="104">
        <v>800</v>
      </c>
      <c r="N13" s="104">
        <v>100</v>
      </c>
      <c r="O13" s="96"/>
      <c r="Q13" s="180"/>
      <c r="R13" s="180"/>
      <c r="S13" s="180"/>
      <c r="AL13" s="70"/>
      <c r="AM13" s="70"/>
      <c r="AN13" s="70"/>
      <c r="AO13" s="70"/>
    </row>
    <row r="14" spans="2:41" ht="15.75" x14ac:dyDescent="0.25">
      <c r="B14" s="95"/>
      <c r="C14" s="230" t="s">
        <v>270</v>
      </c>
      <c r="D14" s="230"/>
      <c r="E14" s="230"/>
      <c r="F14" s="230"/>
      <c r="G14" s="230"/>
      <c r="H14" s="84" t="s">
        <v>1</v>
      </c>
      <c r="I14" s="182"/>
      <c r="J14" s="172">
        <f t="shared" ref="J14:N14" si="1">IFERROR(ROUND(J12/J11,4), " - ")</f>
        <v>0.75</v>
      </c>
      <c r="K14" s="172">
        <f t="shared" si="1"/>
        <v>0.75</v>
      </c>
      <c r="L14" s="172">
        <f t="shared" si="1"/>
        <v>0.75</v>
      </c>
      <c r="M14" s="172">
        <f t="shared" si="1"/>
        <v>0.75</v>
      </c>
      <c r="N14" s="172">
        <f t="shared" si="1"/>
        <v>0.75</v>
      </c>
      <c r="O14" s="96"/>
      <c r="Q14" s="180"/>
      <c r="R14" s="180"/>
      <c r="S14" s="180"/>
      <c r="AL14" s="70"/>
      <c r="AM14" s="70"/>
      <c r="AN14" s="70"/>
      <c r="AO14" s="70"/>
    </row>
    <row r="15" spans="2:41" ht="15.75" x14ac:dyDescent="0.25">
      <c r="B15" s="95"/>
      <c r="C15" s="230" t="s">
        <v>271</v>
      </c>
      <c r="D15" s="230"/>
      <c r="E15" s="230"/>
      <c r="F15" s="230"/>
      <c r="G15" s="230"/>
      <c r="H15" s="84" t="s">
        <v>1</v>
      </c>
      <c r="I15" s="182"/>
      <c r="J15" s="172">
        <f t="shared" ref="J15:N15" si="2">IFERROR(ROUND(J13/J11,4)," - ")</f>
        <v>0.25</v>
      </c>
      <c r="K15" s="172">
        <f t="shared" si="2"/>
        <v>0.25</v>
      </c>
      <c r="L15" s="172">
        <f t="shared" si="2"/>
        <v>0.25</v>
      </c>
      <c r="M15" s="172">
        <f t="shared" si="2"/>
        <v>0.25</v>
      </c>
      <c r="N15" s="172">
        <f t="shared" si="2"/>
        <v>0.25</v>
      </c>
      <c r="O15" s="96"/>
      <c r="AL15" s="70"/>
      <c r="AM15" s="70"/>
      <c r="AN15" s="70"/>
      <c r="AO15" s="70"/>
    </row>
    <row r="16" spans="2:41" ht="15.75" x14ac:dyDescent="0.25">
      <c r="B16" s="95"/>
      <c r="C16" s="218"/>
      <c r="D16" s="219"/>
      <c r="E16" s="219"/>
      <c r="F16" s="219"/>
      <c r="G16" s="219"/>
      <c r="H16" s="219"/>
      <c r="I16" s="220"/>
      <c r="J16" s="178"/>
      <c r="K16" s="178"/>
      <c r="L16" s="178"/>
      <c r="M16" s="178"/>
      <c r="N16" s="178"/>
      <c r="O16" s="96"/>
      <c r="AL16" s="70"/>
      <c r="AM16" s="70"/>
      <c r="AN16" s="70"/>
      <c r="AO16" s="70"/>
    </row>
    <row r="17" spans="2:41" ht="30.75" customHeight="1" x14ac:dyDescent="0.25">
      <c r="B17" s="95"/>
      <c r="C17" s="230" t="s">
        <v>309</v>
      </c>
      <c r="D17" s="230"/>
      <c r="E17" s="230"/>
      <c r="F17" s="230"/>
      <c r="G17" s="230"/>
      <c r="H17" s="80" t="s">
        <v>1</v>
      </c>
      <c r="I17" s="185"/>
      <c r="J17" s="176">
        <v>0.33</v>
      </c>
      <c r="K17" s="176">
        <v>0.33</v>
      </c>
      <c r="L17" s="176">
        <v>0.33</v>
      </c>
      <c r="M17" s="176">
        <v>0.33</v>
      </c>
      <c r="N17" s="176">
        <v>0.33</v>
      </c>
      <c r="O17" s="96"/>
      <c r="AL17" s="70"/>
      <c r="AM17" s="70"/>
      <c r="AN17" s="70"/>
      <c r="AO17" s="70"/>
    </row>
    <row r="18" spans="2:41" ht="39" customHeight="1" x14ac:dyDescent="0.25">
      <c r="B18" s="95"/>
      <c r="C18" s="230" t="s">
        <v>204</v>
      </c>
      <c r="D18" s="230"/>
      <c r="E18" s="230"/>
      <c r="F18" s="230"/>
      <c r="G18" s="230"/>
      <c r="H18" s="85" t="s">
        <v>0</v>
      </c>
      <c r="I18" s="186"/>
      <c r="J18" s="85">
        <f>ROUND(J17*J11,0)</f>
        <v>528</v>
      </c>
      <c r="K18" s="85">
        <f t="shared" ref="K18:N18" si="3">ROUND(K17*K11,0)</f>
        <v>264</v>
      </c>
      <c r="L18" s="85">
        <f t="shared" si="3"/>
        <v>5280</v>
      </c>
      <c r="M18" s="85">
        <f t="shared" si="3"/>
        <v>1056</v>
      </c>
      <c r="N18" s="85">
        <f t="shared" si="3"/>
        <v>132</v>
      </c>
      <c r="O18" s="96"/>
      <c r="P18" s="78"/>
      <c r="AL18" s="70"/>
      <c r="AM18" s="70"/>
      <c r="AN18" s="70"/>
      <c r="AO18" s="70"/>
    </row>
    <row r="19" spans="2:41" ht="33" customHeight="1" x14ac:dyDescent="0.25">
      <c r="B19" s="95"/>
      <c r="C19" s="213" t="s">
        <v>205</v>
      </c>
      <c r="D19" s="213"/>
      <c r="E19" s="213"/>
      <c r="F19" s="213"/>
      <c r="G19" s="213"/>
      <c r="H19" s="84" t="s">
        <v>1</v>
      </c>
      <c r="I19" s="187"/>
      <c r="J19" s="105">
        <v>0.7</v>
      </c>
      <c r="K19" s="105">
        <v>0.7</v>
      </c>
      <c r="L19" s="105">
        <v>0.7</v>
      </c>
      <c r="M19" s="105">
        <v>0.7</v>
      </c>
      <c r="N19" s="105">
        <v>0.7</v>
      </c>
      <c r="O19" s="96"/>
      <c r="AL19" s="70"/>
      <c r="AM19" s="70"/>
      <c r="AN19" s="70"/>
      <c r="AO19" s="70"/>
    </row>
    <row r="20" spans="2:41" ht="15.75" x14ac:dyDescent="0.25">
      <c r="B20" s="95"/>
      <c r="C20" s="218"/>
      <c r="D20" s="219"/>
      <c r="E20" s="219"/>
      <c r="F20" s="219"/>
      <c r="G20" s="219"/>
      <c r="H20" s="81"/>
      <c r="I20" s="82"/>
      <c r="J20" s="178"/>
      <c r="K20" s="178"/>
      <c r="L20" s="178"/>
      <c r="M20" s="178"/>
      <c r="N20" s="178"/>
      <c r="O20" s="96"/>
      <c r="T20" s="78"/>
      <c r="AL20" s="70"/>
      <c r="AM20" s="70"/>
      <c r="AN20" s="70"/>
      <c r="AO20" s="70"/>
    </row>
    <row r="21" spans="2:41" ht="15.75" x14ac:dyDescent="0.25">
      <c r="B21" s="95"/>
      <c r="C21" s="213" t="s">
        <v>200</v>
      </c>
      <c r="D21" s="213"/>
      <c r="E21" s="213"/>
      <c r="F21" s="213"/>
      <c r="G21" s="213"/>
      <c r="H21" s="80" t="s">
        <v>0</v>
      </c>
      <c r="I21" s="173">
        <f>SUM(J21:N21)</f>
        <v>5082</v>
      </c>
      <c r="J21" s="173">
        <f>ROUND(J19*J18,0)</f>
        <v>370</v>
      </c>
      <c r="K21" s="173">
        <f>ROUND(K19*K18,0)</f>
        <v>185</v>
      </c>
      <c r="L21" s="173">
        <f>ROUND(L19*L18,0)</f>
        <v>3696</v>
      </c>
      <c r="M21" s="173">
        <f>ROUND(M19*M18,0)</f>
        <v>739</v>
      </c>
      <c r="N21" s="173">
        <f>ROUND(N19*N18,0)</f>
        <v>92</v>
      </c>
      <c r="O21" s="96"/>
      <c r="AL21" s="70"/>
      <c r="AM21" s="70"/>
      <c r="AN21" s="70"/>
      <c r="AO21" s="70"/>
    </row>
    <row r="22" spans="2:41" ht="15.75" x14ac:dyDescent="0.25">
      <c r="B22" s="95"/>
      <c r="C22" s="213" t="s">
        <v>202</v>
      </c>
      <c r="D22" s="213"/>
      <c r="E22" s="213"/>
      <c r="F22" s="213"/>
      <c r="G22" s="213"/>
      <c r="H22" s="80" t="s">
        <v>0</v>
      </c>
      <c r="I22" s="173">
        <f>SUM(J22:N22)</f>
        <v>0</v>
      </c>
      <c r="J22" s="104">
        <v>0</v>
      </c>
      <c r="K22" s="104">
        <v>0</v>
      </c>
      <c r="L22" s="104">
        <v>0</v>
      </c>
      <c r="M22" s="104">
        <v>0</v>
      </c>
      <c r="N22" s="104">
        <v>0</v>
      </c>
      <c r="O22" s="96"/>
      <c r="AL22" s="70"/>
      <c r="AM22" s="70"/>
      <c r="AN22" s="70"/>
      <c r="AO22" s="70"/>
    </row>
    <row r="23" spans="2:41" ht="15.75" x14ac:dyDescent="0.25">
      <c r="B23" s="95"/>
      <c r="C23" s="213" t="s">
        <v>203</v>
      </c>
      <c r="D23" s="213"/>
      <c r="E23" s="213"/>
      <c r="F23" s="213"/>
      <c r="G23" s="213"/>
      <c r="H23" s="80" t="s">
        <v>0</v>
      </c>
      <c r="I23" s="79">
        <f>SUM(J23:N23)</f>
        <v>16918</v>
      </c>
      <c r="J23" s="79">
        <f>J11-J21-J22</f>
        <v>1230</v>
      </c>
      <c r="K23" s="79">
        <f>K11-K21-K22</f>
        <v>615</v>
      </c>
      <c r="L23" s="79">
        <f>L11-L21-L22</f>
        <v>12304</v>
      </c>
      <c r="M23" s="79">
        <f>M11-M21-M22</f>
        <v>2461</v>
      </c>
      <c r="N23" s="79">
        <f>N11-N21-N22</f>
        <v>308</v>
      </c>
      <c r="O23" s="96"/>
      <c r="AL23" s="70"/>
      <c r="AM23" s="70"/>
      <c r="AN23" s="70"/>
      <c r="AO23" s="70"/>
    </row>
    <row r="24" spans="2:41" x14ac:dyDescent="0.25">
      <c r="B24" s="95"/>
      <c r="O24" s="96"/>
      <c r="AL24" s="70"/>
      <c r="AM24" s="70"/>
      <c r="AN24" s="70"/>
      <c r="AO24" s="70"/>
    </row>
    <row r="25" spans="2:41" ht="15.75" x14ac:dyDescent="0.25">
      <c r="B25" s="95"/>
      <c r="C25" s="189" t="s">
        <v>206</v>
      </c>
      <c r="D25" s="86"/>
      <c r="E25" s="86"/>
      <c r="F25" s="86"/>
      <c r="G25" s="86"/>
      <c r="H25" s="87" t="s">
        <v>208</v>
      </c>
      <c r="I25" s="183"/>
      <c r="J25" s="106">
        <v>0.15</v>
      </c>
      <c r="K25" s="106">
        <v>0.15</v>
      </c>
      <c r="L25" s="106">
        <v>0.15</v>
      </c>
      <c r="M25" s="106">
        <v>0.15</v>
      </c>
      <c r="N25" s="106">
        <v>0.15</v>
      </c>
      <c r="O25" s="96"/>
      <c r="AL25" s="70"/>
      <c r="AM25" s="70"/>
      <c r="AN25" s="70"/>
      <c r="AO25" s="70"/>
    </row>
    <row r="26" spans="2:41" ht="15.75" x14ac:dyDescent="0.25">
      <c r="B26" s="95"/>
      <c r="C26" s="223" t="s">
        <v>207</v>
      </c>
      <c r="D26" s="223"/>
      <c r="E26" s="223"/>
      <c r="F26" s="223"/>
      <c r="G26" s="223"/>
      <c r="H26" s="87" t="s">
        <v>208</v>
      </c>
      <c r="I26" s="183"/>
      <c r="J26" s="106">
        <v>0.35</v>
      </c>
      <c r="K26" s="106">
        <v>0.35</v>
      </c>
      <c r="L26" s="106">
        <v>0.35</v>
      </c>
      <c r="M26" s="106">
        <v>0.35</v>
      </c>
      <c r="N26" s="106">
        <v>0.35</v>
      </c>
      <c r="O26" s="96"/>
      <c r="AL26" s="70"/>
      <c r="AM26" s="70"/>
      <c r="AN26" s="70"/>
      <c r="AO26" s="70"/>
    </row>
    <row r="27" spans="2:41" ht="15.75" x14ac:dyDescent="0.25">
      <c r="B27" s="95"/>
      <c r="C27" s="223" t="s">
        <v>209</v>
      </c>
      <c r="D27" s="223"/>
      <c r="E27" s="223"/>
      <c r="F27" s="223"/>
      <c r="G27" s="223"/>
      <c r="H27" s="87" t="s">
        <v>208</v>
      </c>
      <c r="I27" s="184"/>
      <c r="J27" s="91">
        <f>J26</f>
        <v>0.35</v>
      </c>
      <c r="K27" s="91">
        <f>K26</f>
        <v>0.35</v>
      </c>
      <c r="L27" s="91">
        <f>L26</f>
        <v>0.35</v>
      </c>
      <c r="M27" s="91">
        <f>M26</f>
        <v>0.35</v>
      </c>
      <c r="N27" s="91">
        <f>N26</f>
        <v>0.35</v>
      </c>
      <c r="O27" s="96"/>
      <c r="AL27" s="70"/>
      <c r="AM27" s="70"/>
      <c r="AN27" s="70"/>
      <c r="AO27" s="70"/>
    </row>
    <row r="28" spans="2:41" x14ac:dyDescent="0.25">
      <c r="B28" s="95"/>
      <c r="O28" s="96"/>
      <c r="AL28" s="70"/>
      <c r="AM28" s="70"/>
      <c r="AN28" s="70"/>
      <c r="AO28" s="70"/>
    </row>
    <row r="29" spans="2:41" ht="30.75" customHeight="1" x14ac:dyDescent="0.25">
      <c r="B29" s="95"/>
      <c r="C29" s="224" t="s">
        <v>299</v>
      </c>
      <c r="D29" s="225"/>
      <c r="E29" s="225"/>
      <c r="F29" s="225"/>
      <c r="G29" s="226"/>
      <c r="H29" s="87" t="s">
        <v>2</v>
      </c>
      <c r="I29" s="188"/>
      <c r="J29" s="104">
        <v>350</v>
      </c>
      <c r="K29" s="104">
        <v>320</v>
      </c>
      <c r="L29" s="104">
        <v>300</v>
      </c>
      <c r="M29" s="104">
        <v>330</v>
      </c>
      <c r="N29" s="104">
        <v>380</v>
      </c>
      <c r="O29" s="96"/>
      <c r="AL29" s="70"/>
      <c r="AM29" s="70"/>
      <c r="AN29" s="70"/>
      <c r="AO29" s="70"/>
    </row>
    <row r="30" spans="2:41" ht="31.5" customHeight="1" x14ac:dyDescent="0.25">
      <c r="B30" s="95"/>
      <c r="C30" s="224" t="s">
        <v>210</v>
      </c>
      <c r="D30" s="225"/>
      <c r="E30" s="225"/>
      <c r="F30" s="225"/>
      <c r="G30" s="226"/>
      <c r="H30" s="87" t="s">
        <v>2</v>
      </c>
      <c r="I30" s="188"/>
      <c r="J30" s="104"/>
      <c r="K30" s="104"/>
      <c r="L30" s="104"/>
      <c r="M30" s="104"/>
      <c r="N30" s="104"/>
      <c r="O30" s="96"/>
      <c r="AL30" s="70"/>
      <c r="AM30" s="70"/>
      <c r="AN30" s="70"/>
      <c r="AO30" s="70"/>
    </row>
    <row r="31" spans="2:41" ht="36" customHeight="1" x14ac:dyDescent="0.25">
      <c r="B31" s="95"/>
      <c r="C31" s="224" t="s">
        <v>211</v>
      </c>
      <c r="D31" s="225"/>
      <c r="E31" s="225"/>
      <c r="F31" s="225"/>
      <c r="G31" s="226"/>
      <c r="H31" s="87" t="s">
        <v>2</v>
      </c>
      <c r="I31" s="188"/>
      <c r="J31" s="104">
        <v>450</v>
      </c>
      <c r="K31" s="104">
        <v>440</v>
      </c>
      <c r="L31" s="104">
        <v>430</v>
      </c>
      <c r="M31" s="104">
        <v>420</v>
      </c>
      <c r="N31" s="104">
        <v>410</v>
      </c>
      <c r="O31" s="96"/>
      <c r="AL31" s="70"/>
      <c r="AM31" s="70"/>
      <c r="AN31" s="70"/>
      <c r="AO31" s="70"/>
    </row>
    <row r="32" spans="2:41" ht="15.75" thickBot="1" x14ac:dyDescent="0.3">
      <c r="B32" s="97"/>
      <c r="C32" s="98"/>
      <c r="D32" s="98"/>
      <c r="E32" s="98"/>
      <c r="F32" s="98"/>
      <c r="G32" s="98"/>
      <c r="H32" s="98"/>
      <c r="I32" s="98"/>
      <c r="J32" s="98"/>
      <c r="K32" s="98"/>
      <c r="L32" s="98"/>
      <c r="M32" s="98"/>
      <c r="N32" s="98"/>
      <c r="O32" s="99"/>
      <c r="AL32" s="70"/>
      <c r="AM32" s="70"/>
      <c r="AN32" s="70"/>
      <c r="AO32" s="70"/>
    </row>
    <row r="33" spans="2:41" ht="15.75" thickBot="1" x14ac:dyDescent="0.3">
      <c r="AL33" s="70"/>
      <c r="AM33" s="70"/>
      <c r="AN33" s="70"/>
      <c r="AO33" s="70"/>
    </row>
    <row r="34" spans="2:41" ht="18.75" x14ac:dyDescent="0.25">
      <c r="B34" s="93"/>
      <c r="C34" s="227" t="s">
        <v>212</v>
      </c>
      <c r="D34" s="227"/>
      <c r="E34" s="227"/>
      <c r="F34" s="227"/>
      <c r="G34" s="227"/>
      <c r="H34" s="227"/>
      <c r="I34" s="227"/>
      <c r="J34" s="227"/>
      <c r="K34" s="227"/>
      <c r="L34" s="227"/>
      <c r="M34" s="227"/>
      <c r="N34" s="227"/>
      <c r="O34" s="94"/>
      <c r="AL34" s="70"/>
      <c r="AM34" s="70"/>
      <c r="AN34" s="70"/>
      <c r="AO34" s="70"/>
    </row>
    <row r="35" spans="2:41" x14ac:dyDescent="0.25">
      <c r="B35" s="95"/>
      <c r="O35" s="96"/>
      <c r="AL35" s="70"/>
      <c r="AM35" s="70"/>
      <c r="AN35" s="70"/>
      <c r="AO35" s="70"/>
    </row>
    <row r="36" spans="2:41" ht="15.75" x14ac:dyDescent="0.25">
      <c r="B36" s="95"/>
      <c r="C36" s="217" t="s">
        <v>293</v>
      </c>
      <c r="D36" s="217"/>
      <c r="E36" s="217"/>
      <c r="F36" s="217"/>
      <c r="G36" s="217"/>
      <c r="H36" s="217"/>
      <c r="I36" s="217"/>
      <c r="J36" s="217"/>
      <c r="K36" s="217"/>
      <c r="L36" s="217"/>
      <c r="M36" s="217"/>
      <c r="N36" s="217"/>
      <c r="O36" s="96"/>
      <c r="AL36" s="70"/>
      <c r="AM36" s="70"/>
      <c r="AN36" s="70"/>
      <c r="AO36" s="70"/>
    </row>
    <row r="37" spans="2:41" ht="15.75" x14ac:dyDescent="0.25">
      <c r="B37" s="95"/>
      <c r="C37" s="190"/>
      <c r="D37" s="190"/>
      <c r="E37" s="190"/>
      <c r="F37" s="190"/>
      <c r="G37" s="190"/>
      <c r="H37" s="190"/>
      <c r="I37" s="190"/>
      <c r="J37" s="190"/>
      <c r="K37" s="190"/>
      <c r="L37" s="190"/>
      <c r="M37" s="190"/>
      <c r="N37" s="190"/>
      <c r="O37" s="96"/>
      <c r="AL37" s="70"/>
      <c r="AM37" s="70"/>
      <c r="AN37" s="70"/>
      <c r="AO37" s="70"/>
    </row>
    <row r="38" spans="2:41" ht="61.5" customHeight="1" x14ac:dyDescent="0.25">
      <c r="B38" s="95"/>
      <c r="I38" s="181" t="str">
        <f>$I$9</f>
        <v>Total, la nivelul ADI</v>
      </c>
      <c r="J38" s="181" t="str">
        <f>$J$9</f>
        <v>Zona de colectare 1 ..... - mediul urban</v>
      </c>
      <c r="K38" s="181" t="str">
        <f>$K$9</f>
        <v>Zona de colectare 1 .....- mediul rural</v>
      </c>
      <c r="L38" s="181" t="str">
        <f>$L$9</f>
        <v>Zona de colectare 2 .....- mediul urban</v>
      </c>
      <c r="M38" s="181" t="str">
        <f>$M$9</f>
        <v>Zona de colectare 2 ..... - mediul rural</v>
      </c>
      <c r="N38" s="181" t="str">
        <f>$N$9</f>
        <v>Zona de colectare n .... - mediul .....</v>
      </c>
      <c r="O38" s="96"/>
      <c r="AL38" s="70"/>
      <c r="AM38" s="70"/>
      <c r="AN38" s="70"/>
      <c r="AO38" s="70"/>
    </row>
    <row r="39" spans="2:41" ht="42.75" customHeight="1" x14ac:dyDescent="0.25">
      <c r="B39" s="95"/>
      <c r="C39" s="213" t="s">
        <v>297</v>
      </c>
      <c r="D39" s="213"/>
      <c r="E39" s="213"/>
      <c r="F39" s="213"/>
      <c r="G39" s="213"/>
      <c r="H39" s="80" t="s">
        <v>0</v>
      </c>
      <c r="I39" s="188"/>
      <c r="J39" s="104"/>
      <c r="K39" s="104"/>
      <c r="L39" s="104"/>
      <c r="M39" s="104"/>
      <c r="N39" s="104"/>
      <c r="O39" s="96"/>
      <c r="AL39" s="70"/>
      <c r="AM39" s="70"/>
      <c r="AN39" s="70"/>
      <c r="AO39" s="70"/>
    </row>
    <row r="40" spans="2:41" ht="36.75" customHeight="1" x14ac:dyDescent="0.25">
      <c r="B40" s="95"/>
      <c r="C40" s="215" t="s">
        <v>300</v>
      </c>
      <c r="D40" s="215"/>
      <c r="E40" s="215"/>
      <c r="F40" s="215"/>
      <c r="G40" s="215"/>
      <c r="H40" s="87" t="s">
        <v>2</v>
      </c>
      <c r="I40" s="188"/>
      <c r="J40" s="104"/>
      <c r="K40" s="104"/>
      <c r="L40" s="104"/>
      <c r="M40" s="104"/>
      <c r="N40" s="104"/>
      <c r="O40" s="96"/>
      <c r="AL40" s="70"/>
      <c r="AM40" s="70"/>
      <c r="AN40" s="70"/>
      <c r="AO40" s="70"/>
    </row>
    <row r="41" spans="2:41" ht="15.75" x14ac:dyDescent="0.25">
      <c r="B41" s="95"/>
      <c r="C41" s="221"/>
      <c r="D41" s="221"/>
      <c r="E41" s="221"/>
      <c r="F41" s="221"/>
      <c r="G41" s="221"/>
      <c r="H41" s="221"/>
      <c r="I41" s="221"/>
      <c r="J41" s="178"/>
      <c r="K41" s="178"/>
      <c r="L41" s="178"/>
      <c r="M41" s="178"/>
      <c r="N41" s="178"/>
      <c r="O41" s="96"/>
      <c r="AL41" s="70"/>
      <c r="AM41" s="70"/>
      <c r="AN41" s="70"/>
      <c r="AO41" s="70"/>
    </row>
    <row r="42" spans="2:41" ht="35.25" customHeight="1" x14ac:dyDescent="0.25">
      <c r="B42" s="95"/>
      <c r="C42" s="213" t="s">
        <v>213</v>
      </c>
      <c r="D42" s="213"/>
      <c r="E42" s="213"/>
      <c r="F42" s="213"/>
      <c r="G42" s="213"/>
      <c r="H42" s="80" t="s">
        <v>0</v>
      </c>
      <c r="I42" s="188"/>
      <c r="J42" s="104"/>
      <c r="K42" s="104"/>
      <c r="L42" s="104"/>
      <c r="M42" s="104"/>
      <c r="N42" s="104"/>
      <c r="O42" s="96"/>
      <c r="AL42" s="70"/>
      <c r="AM42" s="70"/>
      <c r="AN42" s="70"/>
      <c r="AO42" s="70"/>
    </row>
    <row r="43" spans="2:41" ht="15.75" customHeight="1" x14ac:dyDescent="0.25">
      <c r="B43" s="95"/>
      <c r="C43" s="224" t="s">
        <v>214</v>
      </c>
      <c r="D43" s="225"/>
      <c r="E43" s="225"/>
      <c r="F43" s="225"/>
      <c r="G43" s="226"/>
      <c r="H43" s="87" t="s">
        <v>2</v>
      </c>
      <c r="I43" s="188"/>
      <c r="J43" s="104"/>
      <c r="K43" s="104"/>
      <c r="L43" s="104"/>
      <c r="M43" s="104"/>
      <c r="N43" s="104"/>
      <c r="O43" s="96"/>
      <c r="AL43" s="70"/>
      <c r="AM43" s="70"/>
      <c r="AN43" s="70"/>
      <c r="AO43" s="70"/>
    </row>
    <row r="44" spans="2:41" ht="15.75" x14ac:dyDescent="0.25">
      <c r="B44" s="95"/>
      <c r="C44" s="218"/>
      <c r="D44" s="219"/>
      <c r="E44" s="219"/>
      <c r="F44" s="219"/>
      <c r="G44" s="219"/>
      <c r="H44" s="219"/>
      <c r="I44" s="220"/>
      <c r="J44" s="178"/>
      <c r="K44" s="178"/>
      <c r="L44" s="178"/>
      <c r="M44" s="178"/>
      <c r="N44" s="178"/>
      <c r="O44" s="96"/>
      <c r="AL44" s="70"/>
      <c r="AM44" s="70"/>
      <c r="AN44" s="70"/>
      <c r="AO44" s="70"/>
    </row>
    <row r="45" spans="2:41" ht="38.25" customHeight="1" x14ac:dyDescent="0.25">
      <c r="B45" s="95"/>
      <c r="C45" s="213" t="s">
        <v>215</v>
      </c>
      <c r="D45" s="213"/>
      <c r="E45" s="213"/>
      <c r="F45" s="213"/>
      <c r="G45" s="213"/>
      <c r="H45" s="80" t="s">
        <v>0</v>
      </c>
      <c r="I45" s="188"/>
      <c r="J45" s="104"/>
      <c r="K45" s="104"/>
      <c r="L45" s="104"/>
      <c r="M45" s="104"/>
      <c r="N45" s="104"/>
      <c r="O45" s="96"/>
      <c r="AL45" s="70"/>
      <c r="AM45" s="70"/>
      <c r="AN45" s="70"/>
      <c r="AO45" s="70"/>
    </row>
    <row r="46" spans="2:41" ht="15.75" x14ac:dyDescent="0.25">
      <c r="B46" s="95"/>
      <c r="C46" s="215" t="s">
        <v>103</v>
      </c>
      <c r="D46" s="215"/>
      <c r="E46" s="215"/>
      <c r="F46" s="215"/>
      <c r="G46" s="215"/>
      <c r="H46" s="87" t="s">
        <v>2</v>
      </c>
      <c r="I46" s="188"/>
      <c r="J46" s="104"/>
      <c r="K46" s="104"/>
      <c r="L46" s="104"/>
      <c r="M46" s="104"/>
      <c r="N46" s="104"/>
      <c r="O46" s="96"/>
      <c r="AL46" s="70"/>
      <c r="AM46" s="70"/>
      <c r="AN46" s="70"/>
      <c r="AO46" s="70"/>
    </row>
    <row r="47" spans="2:41" ht="15.75" x14ac:dyDescent="0.25">
      <c r="B47" s="95"/>
      <c r="C47" s="221"/>
      <c r="D47" s="221"/>
      <c r="E47" s="221"/>
      <c r="F47" s="221"/>
      <c r="G47" s="221"/>
      <c r="H47" s="221"/>
      <c r="I47" s="221"/>
      <c r="J47" s="178"/>
      <c r="K47" s="178"/>
      <c r="L47" s="178"/>
      <c r="M47" s="178"/>
      <c r="N47" s="178"/>
      <c r="O47" s="96"/>
      <c r="AL47" s="70"/>
      <c r="AM47" s="70"/>
      <c r="AN47" s="70"/>
      <c r="AO47" s="70"/>
    </row>
    <row r="48" spans="2:41" ht="15.75" thickBot="1" x14ac:dyDescent="0.3">
      <c r="B48" s="97"/>
      <c r="C48" s="98"/>
      <c r="D48" s="98"/>
      <c r="E48" s="98"/>
      <c r="F48" s="98"/>
      <c r="G48" s="98"/>
      <c r="H48" s="98"/>
      <c r="I48" s="98"/>
      <c r="J48" s="98"/>
      <c r="K48" s="98"/>
      <c r="L48" s="98"/>
      <c r="M48" s="98"/>
      <c r="N48" s="98"/>
      <c r="O48" s="99"/>
      <c r="AL48" s="70"/>
      <c r="AM48" s="70"/>
      <c r="AN48" s="70"/>
      <c r="AO48" s="70"/>
    </row>
    <row r="49" spans="2:41" ht="15.75" thickBot="1" x14ac:dyDescent="0.3">
      <c r="AL49" s="70"/>
      <c r="AM49" s="70"/>
      <c r="AN49" s="70"/>
      <c r="AO49" s="70"/>
    </row>
    <row r="50" spans="2:41" ht="18.75" x14ac:dyDescent="0.25">
      <c r="B50" s="93"/>
      <c r="C50" s="222" t="s">
        <v>296</v>
      </c>
      <c r="D50" s="222"/>
      <c r="E50" s="222"/>
      <c r="F50" s="222"/>
      <c r="G50" s="222"/>
      <c r="H50" s="222"/>
      <c r="I50" s="222"/>
      <c r="J50" s="222"/>
      <c r="K50" s="222"/>
      <c r="L50" s="222"/>
      <c r="M50" s="222"/>
      <c r="N50" s="222"/>
      <c r="O50" s="94"/>
      <c r="AL50" s="70"/>
      <c r="AM50" s="70"/>
      <c r="AN50" s="70"/>
      <c r="AO50" s="70"/>
    </row>
    <row r="51" spans="2:41" x14ac:dyDescent="0.25">
      <c r="B51" s="95"/>
      <c r="O51" s="96"/>
      <c r="AL51" s="70"/>
      <c r="AM51" s="70"/>
      <c r="AN51" s="70"/>
      <c r="AO51" s="70"/>
    </row>
    <row r="52" spans="2:41" ht="40.5" customHeight="1" x14ac:dyDescent="0.25">
      <c r="B52" s="95"/>
      <c r="C52" s="217" t="s">
        <v>295</v>
      </c>
      <c r="D52" s="217"/>
      <c r="E52" s="217"/>
      <c r="F52" s="217"/>
      <c r="G52" s="217"/>
      <c r="H52" s="217"/>
      <c r="I52" s="217"/>
      <c r="J52" s="217"/>
      <c r="K52" s="217"/>
      <c r="L52" s="217"/>
      <c r="M52" s="217"/>
      <c r="N52" s="217"/>
      <c r="O52" s="96"/>
      <c r="AL52" s="70"/>
      <c r="AM52" s="70"/>
      <c r="AN52" s="70"/>
      <c r="AO52" s="70"/>
    </row>
    <row r="53" spans="2:41" ht="12.75" customHeight="1" x14ac:dyDescent="0.25">
      <c r="B53" s="95"/>
      <c r="C53" s="190"/>
      <c r="D53" s="190"/>
      <c r="E53" s="190"/>
      <c r="F53" s="190"/>
      <c r="G53" s="190"/>
      <c r="H53" s="190"/>
      <c r="I53" s="190"/>
      <c r="J53" s="190"/>
      <c r="K53" s="190"/>
      <c r="L53" s="190"/>
      <c r="M53" s="190"/>
      <c r="N53" s="190"/>
      <c r="O53" s="96"/>
      <c r="AL53" s="70"/>
      <c r="AM53" s="70"/>
      <c r="AN53" s="70"/>
      <c r="AO53" s="70"/>
    </row>
    <row r="54" spans="2:41" ht="60" x14ac:dyDescent="0.25">
      <c r="B54" s="95"/>
      <c r="I54" s="181" t="str">
        <f>$I$9</f>
        <v>Total, la nivelul ADI</v>
      </c>
      <c r="J54" s="181" t="str">
        <f>$J$9</f>
        <v>Zona de colectare 1 ..... - mediul urban</v>
      </c>
      <c r="K54" s="181" t="str">
        <f>$K$9</f>
        <v>Zona de colectare 1 .....- mediul rural</v>
      </c>
      <c r="L54" s="181" t="str">
        <f>$L$9</f>
        <v>Zona de colectare 2 .....- mediul urban</v>
      </c>
      <c r="M54" s="181" t="str">
        <f>$M$9</f>
        <v>Zona de colectare 2 ..... - mediul rural</v>
      </c>
      <c r="N54" s="181" t="str">
        <f>$N$9</f>
        <v>Zona de colectare n .... - mediul .....</v>
      </c>
      <c r="O54" s="96"/>
      <c r="AL54" s="70"/>
      <c r="AM54" s="70"/>
      <c r="AN54" s="70"/>
      <c r="AO54" s="70"/>
    </row>
    <row r="55" spans="2:41" ht="36" customHeight="1" x14ac:dyDescent="0.25">
      <c r="B55" s="95"/>
      <c r="C55" s="213" t="s">
        <v>298</v>
      </c>
      <c r="D55" s="213"/>
      <c r="E55" s="213"/>
      <c r="F55" s="213"/>
      <c r="G55" s="213"/>
      <c r="H55" s="80" t="s">
        <v>0</v>
      </c>
      <c r="I55" s="192">
        <f>SUM(J55:N55)</f>
        <v>1482.5</v>
      </c>
      <c r="J55" s="104">
        <v>125</v>
      </c>
      <c r="K55" s="104">
        <v>62.5</v>
      </c>
      <c r="L55" s="104">
        <v>250</v>
      </c>
      <c r="M55" s="104">
        <v>1000</v>
      </c>
      <c r="N55" s="104">
        <v>45</v>
      </c>
      <c r="O55" s="96"/>
      <c r="AL55" s="70"/>
      <c r="AM55" s="70"/>
      <c r="AN55" s="70"/>
      <c r="AO55" s="70"/>
    </row>
    <row r="56" spans="2:41" ht="35.25" customHeight="1" x14ac:dyDescent="0.25">
      <c r="B56" s="95"/>
      <c r="C56" s="215" t="s">
        <v>301</v>
      </c>
      <c r="D56" s="215"/>
      <c r="E56" s="215"/>
      <c r="F56" s="215"/>
      <c r="G56" s="215"/>
      <c r="H56" s="87" t="s">
        <v>2</v>
      </c>
      <c r="I56" s="188"/>
      <c r="J56" s="104">
        <v>800</v>
      </c>
      <c r="K56" s="104">
        <v>800</v>
      </c>
      <c r="L56" s="104">
        <v>800</v>
      </c>
      <c r="M56" s="104">
        <v>800</v>
      </c>
      <c r="N56" s="104">
        <v>800</v>
      </c>
      <c r="O56" s="96"/>
      <c r="AL56" s="70"/>
      <c r="AM56" s="70"/>
      <c r="AN56" s="70"/>
      <c r="AO56" s="70"/>
    </row>
    <row r="57" spans="2:41" ht="34.5" customHeight="1" x14ac:dyDescent="0.25">
      <c r="B57" s="95"/>
      <c r="C57" s="215" t="s">
        <v>216</v>
      </c>
      <c r="D57" s="215"/>
      <c r="E57" s="215"/>
      <c r="F57" s="215"/>
      <c r="G57" s="215"/>
      <c r="H57" s="79" t="s">
        <v>1</v>
      </c>
      <c r="I57" s="182"/>
      <c r="J57" s="107">
        <v>0.75</v>
      </c>
      <c r="K57" s="107">
        <v>0.75</v>
      </c>
      <c r="L57" s="107">
        <v>0.75</v>
      </c>
      <c r="M57" s="107">
        <v>0.75</v>
      </c>
      <c r="N57" s="107">
        <v>0.75</v>
      </c>
      <c r="O57" s="96"/>
      <c r="AL57" s="70"/>
      <c r="AM57" s="70"/>
      <c r="AN57" s="70"/>
      <c r="AO57" s="70"/>
    </row>
    <row r="58" spans="2:41" x14ac:dyDescent="0.25">
      <c r="B58" s="95"/>
      <c r="O58" s="96"/>
      <c r="AL58" s="70"/>
      <c r="AM58" s="70"/>
      <c r="AN58" s="70"/>
      <c r="AO58" s="70"/>
    </row>
    <row r="59" spans="2:41" ht="36.75" customHeight="1" x14ac:dyDescent="0.25">
      <c r="B59" s="95"/>
      <c r="C59" s="216" t="s">
        <v>218</v>
      </c>
      <c r="D59" s="216"/>
      <c r="E59" s="216"/>
      <c r="F59" s="216"/>
      <c r="G59" s="216"/>
      <c r="H59" s="79" t="s">
        <v>1</v>
      </c>
      <c r="I59" s="191"/>
      <c r="J59" s="88">
        <f t="shared" ref="J59:N59" si="4">1-J57</f>
        <v>0.25</v>
      </c>
      <c r="K59" s="88">
        <f t="shared" si="4"/>
        <v>0.25</v>
      </c>
      <c r="L59" s="88">
        <f t="shared" si="4"/>
        <v>0.25</v>
      </c>
      <c r="M59" s="88">
        <f t="shared" si="4"/>
        <v>0.25</v>
      </c>
      <c r="N59" s="88">
        <f t="shared" si="4"/>
        <v>0.25</v>
      </c>
      <c r="O59" s="96"/>
      <c r="AL59" s="70"/>
      <c r="AM59" s="70"/>
      <c r="AN59" s="70"/>
      <c r="AO59" s="70"/>
    </row>
    <row r="60" spans="2:41" ht="32.25" customHeight="1" x14ac:dyDescent="0.25">
      <c r="B60" s="95"/>
      <c r="C60" s="212" t="s">
        <v>217</v>
      </c>
      <c r="D60" s="212"/>
      <c r="E60" s="212"/>
      <c r="F60" s="212"/>
      <c r="G60" s="212"/>
      <c r="H60" s="79" t="s">
        <v>1</v>
      </c>
      <c r="I60" s="182"/>
      <c r="J60" s="107">
        <v>0</v>
      </c>
      <c r="K60" s="107">
        <v>0</v>
      </c>
      <c r="L60" s="107">
        <v>0</v>
      </c>
      <c r="M60" s="107">
        <v>0</v>
      </c>
      <c r="N60" s="107">
        <v>0</v>
      </c>
      <c r="O60" s="96"/>
      <c r="AL60" s="70"/>
      <c r="AM60" s="70"/>
      <c r="AN60" s="70"/>
      <c r="AO60" s="70"/>
    </row>
    <row r="61" spans="2:41" ht="34.5" customHeight="1" x14ac:dyDescent="0.25">
      <c r="B61" s="95"/>
      <c r="C61" s="212" t="s">
        <v>77</v>
      </c>
      <c r="D61" s="212"/>
      <c r="E61" s="212"/>
      <c r="F61" s="212"/>
      <c r="G61" s="212"/>
      <c r="H61" s="79" t="s">
        <v>1</v>
      </c>
      <c r="I61" s="182"/>
      <c r="J61" s="107">
        <v>0</v>
      </c>
      <c r="K61" s="107">
        <v>0</v>
      </c>
      <c r="L61" s="107">
        <v>0</v>
      </c>
      <c r="M61" s="107">
        <v>0</v>
      </c>
      <c r="N61" s="107">
        <v>0</v>
      </c>
      <c r="O61" s="96"/>
      <c r="AL61" s="70"/>
      <c r="AM61" s="70"/>
      <c r="AN61" s="70"/>
      <c r="AO61" s="70"/>
    </row>
    <row r="62" spans="2:41" ht="38.25" customHeight="1" x14ac:dyDescent="0.25">
      <c r="B62" s="95"/>
      <c r="C62" s="212" t="s">
        <v>76</v>
      </c>
      <c r="D62" s="212"/>
      <c r="E62" s="212"/>
      <c r="F62" s="212"/>
      <c r="G62" s="212"/>
      <c r="H62" s="79" t="s">
        <v>1</v>
      </c>
      <c r="I62" s="191"/>
      <c r="J62" s="89">
        <f t="shared" ref="J62:N62" si="5">J59-J60-J61</f>
        <v>0.25</v>
      </c>
      <c r="K62" s="89">
        <f t="shared" si="5"/>
        <v>0.25</v>
      </c>
      <c r="L62" s="89">
        <f t="shared" si="5"/>
        <v>0.25</v>
      </c>
      <c r="M62" s="89">
        <f t="shared" si="5"/>
        <v>0.25</v>
      </c>
      <c r="N62" s="89">
        <f t="shared" si="5"/>
        <v>0.25</v>
      </c>
      <c r="O62" s="96"/>
      <c r="AL62" s="70"/>
      <c r="AM62" s="70"/>
      <c r="AN62" s="70"/>
      <c r="AO62" s="70"/>
    </row>
    <row r="63" spans="2:41" ht="15.75" thickBot="1" x14ac:dyDescent="0.3">
      <c r="B63" s="97"/>
      <c r="C63" s="98"/>
      <c r="D63" s="98"/>
      <c r="E63" s="98"/>
      <c r="F63" s="98"/>
      <c r="G63" s="98"/>
      <c r="H63" s="98"/>
      <c r="I63" s="98"/>
      <c r="J63" s="98"/>
      <c r="K63" s="98"/>
      <c r="L63" s="98"/>
      <c r="M63" s="98"/>
      <c r="N63" s="98"/>
      <c r="O63" s="99"/>
      <c r="AL63" s="70"/>
      <c r="AM63" s="70"/>
      <c r="AN63" s="70"/>
      <c r="AO63" s="70"/>
    </row>
    <row r="64" spans="2:41" ht="15.75" thickBot="1" x14ac:dyDescent="0.3">
      <c r="AL64" s="70"/>
      <c r="AM64" s="70"/>
      <c r="AN64" s="70"/>
      <c r="AO64" s="70"/>
    </row>
    <row r="65" spans="2:41" ht="18.75" x14ac:dyDescent="0.25">
      <c r="B65" s="93"/>
      <c r="C65" s="233" t="s">
        <v>303</v>
      </c>
      <c r="D65" s="233"/>
      <c r="E65" s="233"/>
      <c r="F65" s="233"/>
      <c r="G65" s="233"/>
      <c r="H65" s="233"/>
      <c r="I65" s="233"/>
      <c r="J65" s="233"/>
      <c r="K65" s="233"/>
      <c r="L65" s="233"/>
      <c r="M65" s="233"/>
      <c r="N65" s="233"/>
      <c r="O65" s="94"/>
      <c r="AL65" s="70"/>
      <c r="AM65" s="70"/>
      <c r="AN65" s="70"/>
      <c r="AO65" s="70"/>
    </row>
    <row r="66" spans="2:41" x14ac:dyDescent="0.25">
      <c r="B66" s="95"/>
      <c r="O66" s="96"/>
      <c r="AL66" s="70"/>
      <c r="AM66" s="70"/>
      <c r="AN66" s="70"/>
      <c r="AO66" s="70"/>
    </row>
    <row r="67" spans="2:41" ht="15.75" x14ac:dyDescent="0.25">
      <c r="B67" s="95"/>
      <c r="C67" s="217" t="s">
        <v>302</v>
      </c>
      <c r="D67" s="217"/>
      <c r="E67" s="217"/>
      <c r="F67" s="217"/>
      <c r="G67" s="217"/>
      <c r="H67" s="217"/>
      <c r="I67" s="217"/>
      <c r="J67" s="217"/>
      <c r="K67" s="217"/>
      <c r="L67" s="217"/>
      <c r="M67" s="217"/>
      <c r="N67" s="217"/>
      <c r="O67" s="96"/>
      <c r="AL67" s="70"/>
      <c r="AM67" s="70"/>
      <c r="AN67" s="70"/>
      <c r="AO67" s="70"/>
    </row>
    <row r="68" spans="2:41" ht="15.75" x14ac:dyDescent="0.25">
      <c r="B68" s="95"/>
      <c r="C68" s="190"/>
      <c r="D68" s="190"/>
      <c r="E68" s="190"/>
      <c r="F68" s="190"/>
      <c r="G68" s="190"/>
      <c r="H68" s="190"/>
      <c r="I68" s="190"/>
      <c r="J68" s="190"/>
      <c r="K68" s="190"/>
      <c r="L68" s="190"/>
      <c r="M68" s="190"/>
      <c r="N68" s="190"/>
      <c r="O68" s="96"/>
      <c r="AL68" s="70"/>
      <c r="AM68" s="70"/>
      <c r="AN68" s="70"/>
      <c r="AO68" s="70"/>
    </row>
    <row r="69" spans="2:41" ht="60" x14ac:dyDescent="0.25">
      <c r="B69" s="95"/>
      <c r="I69" s="181" t="str">
        <f>$I$9</f>
        <v>Total, la nivelul ADI</v>
      </c>
      <c r="J69" s="181" t="str">
        <f>$J$9</f>
        <v>Zona de colectare 1 ..... - mediul urban</v>
      </c>
      <c r="K69" s="181" t="str">
        <f>$K$9</f>
        <v>Zona de colectare 1 .....- mediul rural</v>
      </c>
      <c r="L69" s="181" t="str">
        <f>$L$9</f>
        <v>Zona de colectare 2 .....- mediul urban</v>
      </c>
      <c r="M69" s="181" t="str">
        <f>$M$9</f>
        <v>Zona de colectare 2 ..... - mediul rural</v>
      </c>
      <c r="N69" s="181" t="str">
        <f>$N$9</f>
        <v>Zona de colectare n .... - mediul .....</v>
      </c>
      <c r="O69" s="96"/>
      <c r="AL69" s="70"/>
      <c r="AM69" s="70"/>
      <c r="AN69" s="70"/>
      <c r="AO69" s="70"/>
    </row>
    <row r="70" spans="2:41" ht="15.75" x14ac:dyDescent="0.25">
      <c r="B70" s="95"/>
      <c r="C70" s="213" t="s">
        <v>219</v>
      </c>
      <c r="D70" s="213"/>
      <c r="E70" s="213"/>
      <c r="F70" s="213"/>
      <c r="G70" s="213"/>
      <c r="H70" s="80" t="s">
        <v>0</v>
      </c>
      <c r="I70" s="173">
        <f>SUM(J70:N70)</f>
        <v>0</v>
      </c>
      <c r="J70" s="104"/>
      <c r="K70" s="104"/>
      <c r="L70" s="104"/>
      <c r="M70" s="104"/>
      <c r="N70" s="104"/>
      <c r="O70" s="96"/>
      <c r="AL70" s="70"/>
      <c r="AM70" s="70"/>
      <c r="AN70" s="70"/>
      <c r="AO70" s="70"/>
    </row>
    <row r="71" spans="2:41" ht="15.75" x14ac:dyDescent="0.25">
      <c r="B71" s="95"/>
      <c r="C71" s="215" t="s">
        <v>220</v>
      </c>
      <c r="D71" s="215"/>
      <c r="E71" s="215"/>
      <c r="F71" s="215"/>
      <c r="G71" s="215"/>
      <c r="H71" s="87" t="s">
        <v>2</v>
      </c>
      <c r="I71" s="188"/>
      <c r="J71" s="104"/>
      <c r="K71" s="104"/>
      <c r="L71" s="104"/>
      <c r="M71" s="104"/>
      <c r="N71" s="104"/>
      <c r="O71" s="96"/>
      <c r="AL71" s="70"/>
      <c r="AM71" s="70"/>
      <c r="AN71" s="70"/>
      <c r="AO71" s="70"/>
    </row>
    <row r="72" spans="2:41" ht="15.75" x14ac:dyDescent="0.25">
      <c r="B72" s="95"/>
      <c r="C72" s="215" t="s">
        <v>278</v>
      </c>
      <c r="D72" s="215"/>
      <c r="E72" s="215"/>
      <c r="F72" s="215"/>
      <c r="G72" s="215"/>
      <c r="H72" s="79" t="s">
        <v>1</v>
      </c>
      <c r="I72" s="182"/>
      <c r="J72" s="107"/>
      <c r="K72" s="107"/>
      <c r="L72" s="107"/>
      <c r="M72" s="107"/>
      <c r="N72" s="107"/>
      <c r="O72" s="96"/>
      <c r="P72" s="174"/>
      <c r="AL72" s="70"/>
      <c r="AM72" s="70"/>
      <c r="AN72" s="70"/>
      <c r="AO72" s="70"/>
    </row>
    <row r="73" spans="2:41" x14ac:dyDescent="0.25">
      <c r="B73" s="95"/>
      <c r="O73" s="96"/>
      <c r="AL73" s="70"/>
      <c r="AM73" s="70"/>
      <c r="AN73" s="70"/>
      <c r="AO73" s="70"/>
    </row>
    <row r="74" spans="2:41" ht="52.5" customHeight="1" x14ac:dyDescent="0.25">
      <c r="B74" s="95"/>
      <c r="C74" s="216" t="s">
        <v>304</v>
      </c>
      <c r="D74" s="216"/>
      <c r="E74" s="216"/>
      <c r="F74" s="216"/>
      <c r="G74" s="216"/>
      <c r="H74" s="79" t="s">
        <v>1</v>
      </c>
      <c r="I74" s="191"/>
      <c r="J74" s="88">
        <f t="shared" ref="J74:N74" si="6">J72</f>
        <v>0</v>
      </c>
      <c r="K74" s="88">
        <f t="shared" si="6"/>
        <v>0</v>
      </c>
      <c r="L74" s="88">
        <f t="shared" si="6"/>
        <v>0</v>
      </c>
      <c r="M74" s="88">
        <f t="shared" si="6"/>
        <v>0</v>
      </c>
      <c r="N74" s="88">
        <f t="shared" si="6"/>
        <v>0</v>
      </c>
      <c r="O74" s="96"/>
    </row>
    <row r="75" spans="2:41" ht="36.75" customHeight="1" x14ac:dyDescent="0.25">
      <c r="B75" s="95"/>
      <c r="C75" s="212" t="s">
        <v>221</v>
      </c>
      <c r="D75" s="212"/>
      <c r="E75" s="212"/>
      <c r="F75" s="212"/>
      <c r="G75" s="212"/>
      <c r="H75" s="79" t="s">
        <v>1</v>
      </c>
      <c r="I75" s="182"/>
      <c r="J75" s="107">
        <v>0</v>
      </c>
      <c r="K75" s="107">
        <v>0</v>
      </c>
      <c r="L75" s="107">
        <v>0</v>
      </c>
      <c r="M75" s="107">
        <v>0</v>
      </c>
      <c r="N75" s="107">
        <v>0</v>
      </c>
      <c r="O75" s="96"/>
    </row>
    <row r="76" spans="2:41" ht="30.75" customHeight="1" x14ac:dyDescent="0.25">
      <c r="B76" s="95"/>
      <c r="C76" s="212" t="s">
        <v>222</v>
      </c>
      <c r="D76" s="212"/>
      <c r="E76" s="212"/>
      <c r="F76" s="212"/>
      <c r="G76" s="212"/>
      <c r="H76" s="79" t="s">
        <v>1</v>
      </c>
      <c r="I76" s="191"/>
      <c r="J76" s="89">
        <f t="shared" ref="J76:N76" si="7">J74-J75</f>
        <v>0</v>
      </c>
      <c r="K76" s="89">
        <f t="shared" si="7"/>
        <v>0</v>
      </c>
      <c r="L76" s="89">
        <f t="shared" si="7"/>
        <v>0</v>
      </c>
      <c r="M76" s="89">
        <f t="shared" si="7"/>
        <v>0</v>
      </c>
      <c r="N76" s="89">
        <f t="shared" si="7"/>
        <v>0</v>
      </c>
      <c r="O76" s="96"/>
      <c r="P76" s="101"/>
    </row>
    <row r="77" spans="2:41" ht="15.75" thickBot="1" x14ac:dyDescent="0.3">
      <c r="B77" s="97"/>
      <c r="C77" s="98"/>
      <c r="D77" s="98"/>
      <c r="E77" s="98"/>
      <c r="F77" s="98"/>
      <c r="G77" s="98"/>
      <c r="H77" s="98"/>
      <c r="I77" s="98"/>
      <c r="J77" s="98"/>
      <c r="K77" s="98"/>
      <c r="L77" s="98"/>
      <c r="M77" s="98"/>
      <c r="N77" s="98"/>
      <c r="O77" s="99"/>
    </row>
    <row r="78" spans="2:41" ht="15.75" thickBot="1" x14ac:dyDescent="0.3"/>
    <row r="79" spans="2:41" ht="18.75" x14ac:dyDescent="0.25">
      <c r="B79" s="93"/>
      <c r="C79" s="222" t="s">
        <v>223</v>
      </c>
      <c r="D79" s="222"/>
      <c r="E79" s="222"/>
      <c r="F79" s="222"/>
      <c r="G79" s="222"/>
      <c r="H79" s="222"/>
      <c r="I79" s="222"/>
      <c r="J79" s="222"/>
      <c r="K79" s="222"/>
      <c r="L79" s="222"/>
      <c r="M79" s="222"/>
      <c r="N79" s="222"/>
      <c r="O79" s="94"/>
    </row>
    <row r="80" spans="2:41" x14ac:dyDescent="0.25">
      <c r="B80" s="95"/>
      <c r="O80" s="96"/>
    </row>
    <row r="81" spans="2:15" ht="15.75" x14ac:dyDescent="0.25">
      <c r="B81" s="95"/>
      <c r="C81" s="217" t="s">
        <v>305</v>
      </c>
      <c r="D81" s="217"/>
      <c r="E81" s="217"/>
      <c r="F81" s="217"/>
      <c r="G81" s="217"/>
      <c r="H81" s="217"/>
      <c r="I81" s="217"/>
      <c r="J81" s="217"/>
      <c r="K81" s="217"/>
      <c r="L81" s="217"/>
      <c r="M81" s="217"/>
      <c r="N81" s="217"/>
      <c r="O81" s="96"/>
    </row>
    <row r="82" spans="2:15" ht="15.75" x14ac:dyDescent="0.25">
      <c r="B82" s="95"/>
      <c r="C82" s="190"/>
      <c r="D82" s="190"/>
      <c r="E82" s="190"/>
      <c r="F82" s="190"/>
      <c r="G82" s="190"/>
      <c r="H82" s="190"/>
      <c r="I82" s="190"/>
      <c r="J82" s="190"/>
      <c r="K82" s="190"/>
      <c r="L82" s="190"/>
      <c r="M82" s="190"/>
      <c r="N82" s="190"/>
      <c r="O82" s="96"/>
    </row>
    <row r="83" spans="2:15" ht="60" x14ac:dyDescent="0.25">
      <c r="B83" s="95"/>
      <c r="I83" s="181" t="str">
        <f>$I$9</f>
        <v>Total, la nivelul ADI</v>
      </c>
      <c r="J83" s="181" t="str">
        <f>$J$9</f>
        <v>Zona de colectare 1 ..... - mediul urban</v>
      </c>
      <c r="K83" s="181" t="str">
        <f>$K$9</f>
        <v>Zona de colectare 1 .....- mediul rural</v>
      </c>
      <c r="L83" s="181" t="str">
        <f>$L$9</f>
        <v>Zona de colectare 2 .....- mediul urban</v>
      </c>
      <c r="M83" s="181" t="str">
        <f>$M$9</f>
        <v>Zona de colectare 2 ..... - mediul rural</v>
      </c>
      <c r="N83" s="181" t="str">
        <f>$N$9</f>
        <v>Zona de colectare n .... - mediul .....</v>
      </c>
      <c r="O83" s="96"/>
    </row>
    <row r="84" spans="2:15" ht="15.75" x14ac:dyDescent="0.25">
      <c r="B84" s="95"/>
      <c r="C84" s="213" t="s">
        <v>224</v>
      </c>
      <c r="D84" s="213"/>
      <c r="E84" s="213"/>
      <c r="F84" s="213"/>
      <c r="G84" s="213"/>
      <c r="H84" s="80" t="s">
        <v>0</v>
      </c>
      <c r="I84" s="173">
        <f>SUM(J84:N84)</f>
        <v>0</v>
      </c>
      <c r="J84" s="104"/>
      <c r="K84" s="104"/>
      <c r="L84" s="104"/>
      <c r="M84" s="104"/>
      <c r="N84" s="104"/>
      <c r="O84" s="96"/>
    </row>
    <row r="85" spans="2:15" ht="15.75" x14ac:dyDescent="0.25">
      <c r="B85" s="95"/>
      <c r="C85" s="215" t="s">
        <v>225</v>
      </c>
      <c r="D85" s="215"/>
      <c r="E85" s="215"/>
      <c r="F85" s="215"/>
      <c r="G85" s="215"/>
      <c r="H85" s="87" t="s">
        <v>2</v>
      </c>
      <c r="I85" s="188"/>
      <c r="J85" s="104"/>
      <c r="K85" s="104"/>
      <c r="L85" s="104"/>
      <c r="M85" s="104"/>
      <c r="N85" s="104"/>
      <c r="O85" s="96"/>
    </row>
    <row r="86" spans="2:15" ht="36" customHeight="1" x14ac:dyDescent="0.25">
      <c r="B86" s="95"/>
      <c r="C86" s="215" t="s">
        <v>226</v>
      </c>
      <c r="D86" s="215"/>
      <c r="E86" s="215"/>
      <c r="F86" s="215"/>
      <c r="G86" s="215"/>
      <c r="H86" s="79" t="s">
        <v>1</v>
      </c>
      <c r="I86" s="182"/>
      <c r="J86" s="107"/>
      <c r="K86" s="107"/>
      <c r="L86" s="107"/>
      <c r="M86" s="107"/>
      <c r="N86" s="107"/>
      <c r="O86" s="96"/>
    </row>
    <row r="87" spans="2:15" x14ac:dyDescent="0.25">
      <c r="B87" s="95"/>
      <c r="O87" s="96"/>
    </row>
    <row r="88" spans="2:15" ht="33" customHeight="1" x14ac:dyDescent="0.25">
      <c r="B88" s="95"/>
      <c r="C88" s="216" t="s">
        <v>227</v>
      </c>
      <c r="D88" s="216"/>
      <c r="E88" s="216"/>
      <c r="F88" s="216"/>
      <c r="G88" s="216"/>
      <c r="H88" s="79" t="s">
        <v>1</v>
      </c>
      <c r="I88" s="191"/>
      <c r="J88" s="88">
        <f t="shared" ref="J88:N88" si="8">J86</f>
        <v>0</v>
      </c>
      <c r="K88" s="88">
        <f t="shared" si="8"/>
        <v>0</v>
      </c>
      <c r="L88" s="88">
        <f t="shared" si="8"/>
        <v>0</v>
      </c>
      <c r="M88" s="88">
        <f t="shared" si="8"/>
        <v>0</v>
      </c>
      <c r="N88" s="88">
        <f t="shared" si="8"/>
        <v>0</v>
      </c>
      <c r="O88" s="96"/>
    </row>
    <row r="89" spans="2:15" ht="39" customHeight="1" x14ac:dyDescent="0.25">
      <c r="B89" s="95"/>
      <c r="C89" s="212" t="s">
        <v>228</v>
      </c>
      <c r="D89" s="212"/>
      <c r="E89" s="212"/>
      <c r="F89" s="212"/>
      <c r="G89" s="212"/>
      <c r="H89" s="79" t="s">
        <v>1</v>
      </c>
      <c r="I89" s="182"/>
      <c r="J89" s="107"/>
      <c r="K89" s="107"/>
      <c r="L89" s="107"/>
      <c r="M89" s="107"/>
      <c r="N89" s="107"/>
      <c r="O89" s="96"/>
    </row>
    <row r="90" spans="2:15" ht="39" customHeight="1" x14ac:dyDescent="0.25">
      <c r="B90" s="95"/>
      <c r="C90" s="212" t="s">
        <v>229</v>
      </c>
      <c r="D90" s="212"/>
      <c r="E90" s="212"/>
      <c r="F90" s="212"/>
      <c r="G90" s="212"/>
      <c r="H90" s="79" t="s">
        <v>1</v>
      </c>
      <c r="I90" s="191"/>
      <c r="J90" s="88">
        <f t="shared" ref="J90:N90" si="9">J88-J89</f>
        <v>0</v>
      </c>
      <c r="K90" s="88">
        <f t="shared" si="9"/>
        <v>0</v>
      </c>
      <c r="L90" s="88">
        <f t="shared" si="9"/>
        <v>0</v>
      </c>
      <c r="M90" s="88">
        <f t="shared" si="9"/>
        <v>0</v>
      </c>
      <c r="N90" s="88">
        <f t="shared" si="9"/>
        <v>0</v>
      </c>
      <c r="O90" s="96"/>
    </row>
    <row r="91" spans="2:15" ht="15.75" thickBot="1" x14ac:dyDescent="0.3">
      <c r="B91" s="97"/>
      <c r="C91" s="98"/>
      <c r="D91" s="98"/>
      <c r="E91" s="98"/>
      <c r="F91" s="98"/>
      <c r="G91" s="98"/>
      <c r="H91" s="98"/>
      <c r="I91" s="98"/>
      <c r="J91" s="98"/>
      <c r="K91" s="98"/>
      <c r="L91" s="98"/>
      <c r="M91" s="98"/>
      <c r="N91" s="98"/>
      <c r="O91" s="99"/>
    </row>
    <row r="92" spans="2:15" ht="15.75" thickBot="1" x14ac:dyDescent="0.3"/>
    <row r="93" spans="2:15" ht="18.75" x14ac:dyDescent="0.25">
      <c r="B93" s="93"/>
      <c r="C93" s="222" t="s">
        <v>230</v>
      </c>
      <c r="D93" s="222"/>
      <c r="E93" s="222"/>
      <c r="F93" s="222"/>
      <c r="G93" s="222"/>
      <c r="H93" s="222"/>
      <c r="I93" s="222"/>
      <c r="J93" s="222"/>
      <c r="K93" s="222"/>
      <c r="L93" s="222"/>
      <c r="M93" s="222"/>
      <c r="N93" s="222"/>
      <c r="O93" s="94"/>
    </row>
    <row r="94" spans="2:15" x14ac:dyDescent="0.25">
      <c r="B94" s="95"/>
      <c r="O94" s="96"/>
    </row>
    <row r="95" spans="2:15" ht="15.75" x14ac:dyDescent="0.25">
      <c r="B95" s="95"/>
      <c r="C95" s="217" t="s">
        <v>306</v>
      </c>
      <c r="D95" s="217"/>
      <c r="E95" s="217"/>
      <c r="F95" s="217"/>
      <c r="G95" s="217"/>
      <c r="H95" s="217"/>
      <c r="I95" s="217"/>
      <c r="J95" s="217"/>
      <c r="K95" s="217"/>
      <c r="L95" s="217"/>
      <c r="M95" s="217"/>
      <c r="N95" s="217"/>
      <c r="O95" s="96"/>
    </row>
    <row r="96" spans="2:15" x14ac:dyDescent="0.25">
      <c r="B96" s="95"/>
      <c r="O96" s="96"/>
    </row>
    <row r="97" spans="2:15" ht="60" x14ac:dyDescent="0.25">
      <c r="B97" s="95"/>
      <c r="I97" s="181" t="str">
        <f>$I$9</f>
        <v>Total, la nivelul ADI</v>
      </c>
      <c r="J97" s="181" t="str">
        <f>$J$9</f>
        <v>Zona de colectare 1 ..... - mediul urban</v>
      </c>
      <c r="K97" s="181" t="str">
        <f>$K$9</f>
        <v>Zona de colectare 1 .....- mediul rural</v>
      </c>
      <c r="L97" s="181" t="str">
        <f>$L$9</f>
        <v>Zona de colectare 2 .....- mediul urban</v>
      </c>
      <c r="M97" s="181" t="str">
        <f>$M$9</f>
        <v>Zona de colectare 2 ..... - mediul rural</v>
      </c>
      <c r="N97" s="181" t="str">
        <f>$N$9</f>
        <v>Zona de colectare n .... - mediul .....</v>
      </c>
      <c r="O97" s="96"/>
    </row>
    <row r="98" spans="2:15" ht="15.75" x14ac:dyDescent="0.25">
      <c r="B98" s="95"/>
      <c r="C98" s="213" t="s">
        <v>231</v>
      </c>
      <c r="D98" s="213"/>
      <c r="E98" s="213"/>
      <c r="F98" s="213"/>
      <c r="G98" s="213"/>
      <c r="H98" s="80" t="s">
        <v>0</v>
      </c>
      <c r="I98" s="173">
        <f>SUM(J98:N98)</f>
        <v>0</v>
      </c>
      <c r="J98" s="104"/>
      <c r="K98" s="104"/>
      <c r="L98" s="104"/>
      <c r="M98" s="104"/>
      <c r="N98" s="104"/>
      <c r="O98" s="96"/>
    </row>
    <row r="99" spans="2:15" ht="15.75" x14ac:dyDescent="0.25">
      <c r="B99" s="95"/>
      <c r="C99" s="215" t="s">
        <v>232</v>
      </c>
      <c r="D99" s="215"/>
      <c r="E99" s="215"/>
      <c r="F99" s="215"/>
      <c r="G99" s="215"/>
      <c r="H99" s="87" t="s">
        <v>2</v>
      </c>
      <c r="I99" s="188"/>
      <c r="J99" s="104"/>
      <c r="K99" s="104"/>
      <c r="L99" s="104"/>
      <c r="M99" s="104"/>
      <c r="N99" s="104"/>
      <c r="O99" s="96"/>
    </row>
    <row r="100" spans="2:15" ht="33.75" customHeight="1" x14ac:dyDescent="0.25">
      <c r="B100" s="95"/>
      <c r="C100" s="215" t="s">
        <v>233</v>
      </c>
      <c r="D100" s="215"/>
      <c r="E100" s="215"/>
      <c r="F100" s="215"/>
      <c r="G100" s="215"/>
      <c r="H100" s="79" t="s">
        <v>1</v>
      </c>
      <c r="I100" s="182"/>
      <c r="J100" s="107"/>
      <c r="K100" s="107"/>
      <c r="L100" s="107"/>
      <c r="M100" s="107"/>
      <c r="N100" s="107"/>
      <c r="O100" s="96"/>
    </row>
    <row r="101" spans="2:15" x14ac:dyDescent="0.25">
      <c r="B101" s="95"/>
      <c r="O101" s="96"/>
    </row>
    <row r="102" spans="2:15" ht="30" customHeight="1" x14ac:dyDescent="0.25">
      <c r="B102" s="95"/>
      <c r="C102" s="216" t="s">
        <v>234</v>
      </c>
      <c r="D102" s="216"/>
      <c r="E102" s="216"/>
      <c r="F102" s="216"/>
      <c r="G102" s="216"/>
      <c r="H102" s="79" t="s">
        <v>1</v>
      </c>
      <c r="I102" s="191"/>
      <c r="J102" s="88">
        <f t="shared" ref="J102:N102" si="10">J100</f>
        <v>0</v>
      </c>
      <c r="K102" s="88">
        <f t="shared" si="10"/>
        <v>0</v>
      </c>
      <c r="L102" s="88">
        <f t="shared" si="10"/>
        <v>0</v>
      </c>
      <c r="M102" s="88">
        <f t="shared" si="10"/>
        <v>0</v>
      </c>
      <c r="N102" s="88">
        <f t="shared" si="10"/>
        <v>0</v>
      </c>
      <c r="O102" s="96"/>
    </row>
    <row r="103" spans="2:15" ht="33.75" customHeight="1" x14ac:dyDescent="0.25">
      <c r="B103" s="95"/>
      <c r="C103" s="212" t="s">
        <v>235</v>
      </c>
      <c r="D103" s="212"/>
      <c r="E103" s="212"/>
      <c r="F103" s="212"/>
      <c r="G103" s="212"/>
      <c r="H103" s="79" t="s">
        <v>1</v>
      </c>
      <c r="I103" s="182"/>
      <c r="J103" s="107"/>
      <c r="K103" s="107"/>
      <c r="L103" s="107"/>
      <c r="M103" s="107"/>
      <c r="N103" s="107"/>
      <c r="O103" s="96"/>
    </row>
    <row r="104" spans="2:15" ht="41.25" customHeight="1" x14ac:dyDescent="0.25">
      <c r="B104" s="95"/>
      <c r="C104" s="212" t="s">
        <v>236</v>
      </c>
      <c r="D104" s="212"/>
      <c r="E104" s="212"/>
      <c r="F104" s="212"/>
      <c r="G104" s="212"/>
      <c r="H104" s="79" t="s">
        <v>1</v>
      </c>
      <c r="I104" s="191"/>
      <c r="J104" s="88">
        <f t="shared" ref="J104:N104" si="11">J102-J103</f>
        <v>0</v>
      </c>
      <c r="K104" s="88">
        <f t="shared" si="11"/>
        <v>0</v>
      </c>
      <c r="L104" s="88">
        <f t="shared" si="11"/>
        <v>0</v>
      </c>
      <c r="M104" s="88">
        <f t="shared" si="11"/>
        <v>0</v>
      </c>
      <c r="N104" s="88">
        <f t="shared" si="11"/>
        <v>0</v>
      </c>
      <c r="O104" s="96"/>
    </row>
    <row r="105" spans="2:15" ht="15.75" thickBot="1" x14ac:dyDescent="0.3">
      <c r="B105" s="97"/>
      <c r="C105" s="98"/>
      <c r="D105" s="98"/>
      <c r="E105" s="98"/>
      <c r="F105" s="98"/>
      <c r="G105" s="98"/>
      <c r="H105" s="98"/>
      <c r="I105" s="98"/>
      <c r="J105" s="98"/>
      <c r="K105" s="98"/>
      <c r="L105" s="98"/>
      <c r="M105" s="98"/>
      <c r="N105" s="98"/>
      <c r="O105" s="99"/>
    </row>
    <row r="106" spans="2:15" ht="15.75" thickBot="1" x14ac:dyDescent="0.3"/>
    <row r="107" spans="2:15" ht="18.75" x14ac:dyDescent="0.25">
      <c r="B107" s="93"/>
      <c r="C107" s="222" t="s">
        <v>237</v>
      </c>
      <c r="D107" s="222"/>
      <c r="E107" s="222"/>
      <c r="F107" s="222"/>
      <c r="G107" s="222"/>
      <c r="H107" s="222"/>
      <c r="I107" s="222"/>
      <c r="J107" s="222"/>
      <c r="K107" s="222"/>
      <c r="L107" s="222"/>
      <c r="M107" s="222"/>
      <c r="N107" s="222"/>
      <c r="O107" s="94"/>
    </row>
    <row r="108" spans="2:15" x14ac:dyDescent="0.25">
      <c r="B108" s="95"/>
      <c r="O108" s="96"/>
    </row>
    <row r="109" spans="2:15" ht="15.75" x14ac:dyDescent="0.25">
      <c r="B109" s="95"/>
      <c r="C109" s="217" t="s">
        <v>308</v>
      </c>
      <c r="D109" s="217"/>
      <c r="E109" s="217"/>
      <c r="F109" s="217"/>
      <c r="G109" s="217"/>
      <c r="H109" s="217"/>
      <c r="I109" s="217"/>
      <c r="J109" s="217"/>
      <c r="K109" s="217"/>
      <c r="L109" s="217"/>
      <c r="M109" s="217"/>
      <c r="N109" s="217"/>
      <c r="O109" s="96"/>
    </row>
    <row r="110" spans="2:15" ht="15.75" x14ac:dyDescent="0.25">
      <c r="B110" s="95"/>
      <c r="C110" s="190"/>
      <c r="D110" s="190"/>
      <c r="E110" s="190"/>
      <c r="F110" s="190"/>
      <c r="G110" s="190"/>
      <c r="H110" s="190"/>
      <c r="I110" s="190"/>
      <c r="J110" s="190"/>
      <c r="K110" s="190"/>
      <c r="L110" s="190"/>
      <c r="M110" s="190"/>
      <c r="N110" s="190"/>
      <c r="O110" s="96"/>
    </row>
    <row r="111" spans="2:15" ht="60" x14ac:dyDescent="0.25">
      <c r="B111" s="95"/>
      <c r="I111" s="181" t="str">
        <f>$I$9</f>
        <v>Total, la nivelul ADI</v>
      </c>
      <c r="J111" s="181" t="str">
        <f>$J$9</f>
        <v>Zona de colectare 1 ..... - mediul urban</v>
      </c>
      <c r="K111" s="181" t="str">
        <f>$K$9</f>
        <v>Zona de colectare 1 .....- mediul rural</v>
      </c>
      <c r="L111" s="181" t="str">
        <f>$L$9</f>
        <v>Zona de colectare 2 .....- mediul urban</v>
      </c>
      <c r="M111" s="181" t="str">
        <f>$M$9</f>
        <v>Zona de colectare 2 ..... - mediul rural</v>
      </c>
      <c r="N111" s="181" t="str">
        <f>$N$9</f>
        <v>Zona de colectare n .... - mediul .....</v>
      </c>
      <c r="O111" s="96"/>
    </row>
    <row r="112" spans="2:15" ht="37.5" customHeight="1" x14ac:dyDescent="0.25">
      <c r="B112" s="95"/>
      <c r="C112" s="213" t="s">
        <v>307</v>
      </c>
      <c r="D112" s="213"/>
      <c r="E112" s="213"/>
      <c r="F112" s="213"/>
      <c r="G112" s="213"/>
      <c r="H112" s="80" t="s">
        <v>0</v>
      </c>
      <c r="I112" s="173">
        <f>SUM(J112:N112)</f>
        <v>18945</v>
      </c>
      <c r="J112" s="104">
        <v>1400</v>
      </c>
      <c r="K112" s="104">
        <v>700</v>
      </c>
      <c r="L112" s="104">
        <v>14000</v>
      </c>
      <c r="M112" s="104">
        <v>2800</v>
      </c>
      <c r="N112" s="104">
        <v>45</v>
      </c>
      <c r="O112" s="96"/>
    </row>
    <row r="113" spans="2:15" ht="15.75" x14ac:dyDescent="0.25">
      <c r="B113" s="95"/>
      <c r="C113" s="213" t="s">
        <v>241</v>
      </c>
      <c r="D113" s="213"/>
      <c r="E113" s="213"/>
      <c r="F113" s="213"/>
      <c r="G113" s="213"/>
      <c r="H113" s="80"/>
      <c r="I113" s="83">
        <f>SUM(J113:N113)</f>
        <v>370.63</v>
      </c>
      <c r="J113" s="83">
        <f t="shared" ref="J113:N113" si="12">ROUND(J62*J55+J76*J70+J89*J84+J103*J98,2)</f>
        <v>31.25</v>
      </c>
      <c r="K113" s="83">
        <f t="shared" si="12"/>
        <v>15.63</v>
      </c>
      <c r="L113" s="83">
        <f t="shared" si="12"/>
        <v>62.5</v>
      </c>
      <c r="M113" s="83">
        <f t="shared" si="12"/>
        <v>250</v>
      </c>
      <c r="N113" s="83">
        <f t="shared" si="12"/>
        <v>11.25</v>
      </c>
      <c r="O113" s="96"/>
    </row>
    <row r="114" spans="2:15" ht="33.75" customHeight="1" x14ac:dyDescent="0.25">
      <c r="B114" s="95"/>
      <c r="C114" s="213" t="s">
        <v>242</v>
      </c>
      <c r="D114" s="213"/>
      <c r="E114" s="213"/>
      <c r="F114" s="213"/>
      <c r="G114" s="213"/>
      <c r="H114" s="80"/>
      <c r="I114" s="83">
        <f>I112-I113</f>
        <v>18574.37</v>
      </c>
      <c r="J114" s="83">
        <f t="shared" ref="J114:N114" si="13">J112-J113</f>
        <v>1368.75</v>
      </c>
      <c r="K114" s="83">
        <f t="shared" si="13"/>
        <v>684.37</v>
      </c>
      <c r="L114" s="83">
        <f t="shared" si="13"/>
        <v>13937.5</v>
      </c>
      <c r="M114" s="83">
        <f t="shared" si="13"/>
        <v>2550</v>
      </c>
      <c r="N114" s="83">
        <f t="shared" si="13"/>
        <v>33.75</v>
      </c>
      <c r="O114" s="96"/>
    </row>
    <row r="115" spans="2:15" ht="15.75" x14ac:dyDescent="0.25">
      <c r="B115" s="95"/>
      <c r="C115" s="215" t="s">
        <v>238</v>
      </c>
      <c r="D115" s="215"/>
      <c r="E115" s="215"/>
      <c r="F115" s="215"/>
      <c r="G115" s="215"/>
      <c r="H115" s="87" t="s">
        <v>2</v>
      </c>
      <c r="I115" s="104">
        <v>250</v>
      </c>
      <c r="J115" s="173">
        <f>$I$115</f>
        <v>250</v>
      </c>
      <c r="K115" s="173">
        <f t="shared" ref="K115:N115" si="14">$I$115</f>
        <v>250</v>
      </c>
      <c r="L115" s="173">
        <f t="shared" si="14"/>
        <v>250</v>
      </c>
      <c r="M115" s="173">
        <f t="shared" si="14"/>
        <v>250</v>
      </c>
      <c r="N115" s="173">
        <f t="shared" si="14"/>
        <v>250</v>
      </c>
      <c r="O115" s="96"/>
    </row>
    <row r="116" spans="2:15" ht="15.75" thickBot="1" x14ac:dyDescent="0.3">
      <c r="B116" s="97"/>
      <c r="C116" s="98"/>
      <c r="D116" s="98"/>
      <c r="E116" s="98"/>
      <c r="F116" s="98"/>
      <c r="G116" s="98"/>
      <c r="H116" s="98"/>
      <c r="I116" s="98"/>
      <c r="J116" s="98"/>
      <c r="K116" s="98"/>
      <c r="L116" s="98"/>
      <c r="M116" s="98"/>
      <c r="N116" s="98"/>
      <c r="O116" s="99"/>
    </row>
    <row r="118" spans="2:15" ht="15.75" x14ac:dyDescent="0.25">
      <c r="C118" s="228" t="s">
        <v>20</v>
      </c>
      <c r="D118" s="228"/>
      <c r="E118" s="228"/>
      <c r="F118" s="228"/>
      <c r="G118" s="228"/>
      <c r="H118" s="87" t="s">
        <v>2</v>
      </c>
      <c r="I118" s="104">
        <v>160</v>
      </c>
      <c r="J118" s="173">
        <f>I118</f>
        <v>160</v>
      </c>
      <c r="K118" s="173">
        <f t="shared" ref="K118:N118" si="15">J118</f>
        <v>160</v>
      </c>
      <c r="L118" s="173">
        <f t="shared" si="15"/>
        <v>160</v>
      </c>
      <c r="M118" s="173">
        <f t="shared" si="15"/>
        <v>160</v>
      </c>
      <c r="N118" s="173">
        <f t="shared" si="15"/>
        <v>160</v>
      </c>
    </row>
  </sheetData>
  <sheetProtection algorithmName="SHA-512" hashValue="qmtyFPPg6pTg+AGjzNt2sCBeOj/ontu/jm+DQd7l0eRD1yiUCACbqvTvLk1HXsx/O2ooZAm2Dippc+7iN5ziuQ==" saltValue="sO/YUv9t4H/0//UanC9hUQ==" spinCount="100000" sheet="1" objects="1" scenarios="1" formatCells="0" formatColumns="0" formatRows="0" insertColumns="0"/>
  <mergeCells count="76">
    <mergeCell ref="C26:G26"/>
    <mergeCell ref="C43:G43"/>
    <mergeCell ref="C40:G40"/>
    <mergeCell ref="C95:N95"/>
    <mergeCell ref="C3:N3"/>
    <mergeCell ref="C1:N1"/>
    <mergeCell ref="C65:N65"/>
    <mergeCell ref="C67:N67"/>
    <mergeCell ref="C79:N79"/>
    <mergeCell ref="C81:N81"/>
    <mergeCell ref="C93:N93"/>
    <mergeCell ref="C17:G17"/>
    <mergeCell ref="C14:G14"/>
    <mergeCell ref="C15:G15"/>
    <mergeCell ref="C5:N5"/>
    <mergeCell ref="C7:N7"/>
    <mergeCell ref="C41:I41"/>
    <mergeCell ref="C31:G31"/>
    <mergeCell ref="C34:N34"/>
    <mergeCell ref="C118:G118"/>
    <mergeCell ref="C10:G10"/>
    <mergeCell ref="C16:I16"/>
    <mergeCell ref="C19:G19"/>
    <mergeCell ref="C11:G11"/>
    <mergeCell ref="C12:G12"/>
    <mergeCell ref="C13:G13"/>
    <mergeCell ref="C21:G21"/>
    <mergeCell ref="C22:G22"/>
    <mergeCell ref="C23:G23"/>
    <mergeCell ref="C20:G20"/>
    <mergeCell ref="C18:G18"/>
    <mergeCell ref="C39:G39"/>
    <mergeCell ref="C42:G42"/>
    <mergeCell ref="C115:G115"/>
    <mergeCell ref="C113:G113"/>
    <mergeCell ref="C114:G114"/>
    <mergeCell ref="C98:G98"/>
    <mergeCell ref="C99:G99"/>
    <mergeCell ref="C100:G100"/>
    <mergeCell ref="C102:G102"/>
    <mergeCell ref="C103:G103"/>
    <mergeCell ref="C109:N109"/>
    <mergeCell ref="C112:G112"/>
    <mergeCell ref="C107:N107"/>
    <mergeCell ref="Q7:V7"/>
    <mergeCell ref="C104:G104"/>
    <mergeCell ref="C72:G72"/>
    <mergeCell ref="C74:G74"/>
    <mergeCell ref="C75:G75"/>
    <mergeCell ref="C59:G59"/>
    <mergeCell ref="C60:G60"/>
    <mergeCell ref="C61:G61"/>
    <mergeCell ref="C62:G62"/>
    <mergeCell ref="C55:G55"/>
    <mergeCell ref="C56:G56"/>
    <mergeCell ref="C57:G57"/>
    <mergeCell ref="C88:G88"/>
    <mergeCell ref="C85:G85"/>
    <mergeCell ref="C86:G86"/>
    <mergeCell ref="C36:N36"/>
    <mergeCell ref="C89:G89"/>
    <mergeCell ref="C76:G76"/>
    <mergeCell ref="C90:G90"/>
    <mergeCell ref="C84:G84"/>
    <mergeCell ref="Q9:V9"/>
    <mergeCell ref="C44:I44"/>
    <mergeCell ref="C45:G45"/>
    <mergeCell ref="C46:G46"/>
    <mergeCell ref="C47:I47"/>
    <mergeCell ref="C70:G70"/>
    <mergeCell ref="C71:G71"/>
    <mergeCell ref="C50:N50"/>
    <mergeCell ref="C52:N52"/>
    <mergeCell ref="C27:G27"/>
    <mergeCell ref="C29:G29"/>
    <mergeCell ref="C30:G30"/>
  </mergeCells>
  <phoneticPr fontId="23" type="noConversion"/>
  <dataValidations count="6">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I43:N43 I46:N46" xr:uid="{E6928B34-49E2-4C52-9E13-4C4BA4CEC1AD}">
      <formula1>ROUND(I41*I40,0)</formula1>
      <formula2>I40</formula2>
    </dataValidation>
    <dataValidation type="decimal" allowBlank="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_x000a__x000a_" sqref="I21:N21" xr:uid="{81AAC48A-9E8F-4254-BC75-A7D912698A6A}">
      <formula1>ROUND(I19*I18,0)</formula1>
      <formula2>I18</formula2>
    </dataValidation>
    <dataValidation type="decimal" allowBlank="1" showInputMessage="1" showErrorMessage="1" error="Valoarea  nu poate sa depaseasca procentul total de reziduuri generat" sqref="I89:N89 I60:N60 I75:N75 I103:N103" xr:uid="{EF88ED12-380A-480E-9E82-8CEB66C3372A}">
      <formula1>0</formula1>
      <formula2>I59</formula2>
    </dataValidation>
    <dataValidation type="decimal" allowBlank="1" showInputMessage="1" showErrorMessage="1" sqref="I90:N90 I61:N61 I104:N104" xr:uid="{2406A9F4-6889-4894-AE84-FDF9FF0ACCA2}">
      <formula1>0</formula1>
      <formula2>I59-I60</formula2>
    </dataValidation>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I40:N40 J56:N56 J71:N71 J85:N85" xr:uid="{61048AD2-F0D9-4B5F-8A32-6A77610D3035}">
      <formula1>ROUND(I38*I36,0)</formula1>
      <formula2>I36</formula2>
    </dataValidation>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J99:N99" xr:uid="{14A0F24C-9420-4D7C-A8CD-5C05026D4507}">
      <formula1>ROUND(J96*J95,0)</formula1>
      <formula2>J95</formula2>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CCA0-86BE-4473-8503-2D4EE2F89D77}">
  <dimension ref="B1:AI123"/>
  <sheetViews>
    <sheetView zoomScale="110" zoomScaleNormal="110" workbookViewId="0"/>
  </sheetViews>
  <sheetFormatPr defaultColWidth="9.140625" defaultRowHeight="12.75" x14ac:dyDescent="0.2"/>
  <cols>
    <col min="1" max="1" width="6.28515625" style="2" customWidth="1"/>
    <col min="2" max="2" width="4.7109375" style="2" customWidth="1"/>
    <col min="3" max="3" width="18.85546875" style="12" customWidth="1"/>
    <col min="4" max="4" width="101.7109375" style="6" customWidth="1"/>
    <col min="5" max="5" width="11.85546875" style="11" customWidth="1"/>
    <col min="6" max="6" width="12.7109375" style="8" hidden="1" customWidth="1"/>
    <col min="7" max="7" width="12.5703125" style="8" customWidth="1"/>
    <col min="8" max="8" width="14.140625" style="8" customWidth="1"/>
    <col min="9" max="9" width="12.7109375" style="8" customWidth="1"/>
    <col min="10" max="10" width="13.85546875" style="8" customWidth="1"/>
    <col min="11" max="11" width="13.5703125" style="22" customWidth="1"/>
    <col min="12" max="12" width="4" style="2" customWidth="1"/>
    <col min="13" max="13" width="28.85546875" style="2" bestFit="1" customWidth="1"/>
    <col min="14" max="14" width="23.28515625" style="2" bestFit="1" customWidth="1"/>
    <col min="15" max="15" width="29.7109375" style="2" bestFit="1" customWidth="1"/>
    <col min="16" max="16" width="25.28515625" style="2" bestFit="1" customWidth="1"/>
    <col min="17" max="17" width="30.140625" style="2" bestFit="1" customWidth="1"/>
    <col min="18" max="18" width="23.5703125" style="2" bestFit="1" customWidth="1"/>
    <col min="19" max="21" width="23.5703125" style="2" customWidth="1"/>
    <col min="22" max="22" width="25.7109375" style="2" bestFit="1" customWidth="1"/>
    <col min="23" max="23" width="23.28515625" style="2" bestFit="1" customWidth="1"/>
    <col min="24" max="24" width="28.28515625" style="2" bestFit="1" customWidth="1"/>
    <col min="25" max="25" width="28" style="2" bestFit="1" customWidth="1"/>
    <col min="26" max="26" width="28.7109375" style="2" bestFit="1" customWidth="1"/>
    <col min="27" max="27" width="25.5703125" style="2" bestFit="1" customWidth="1"/>
    <col min="28" max="28" width="30.140625" style="2" bestFit="1" customWidth="1"/>
    <col min="29" max="29" width="28.5703125" style="2" bestFit="1" customWidth="1"/>
    <col min="30" max="30" width="25.5703125" style="2" bestFit="1" customWidth="1"/>
    <col min="31" max="31" width="30.140625" style="2" bestFit="1" customWidth="1"/>
    <col min="32" max="32" width="28.5703125" style="2" bestFit="1" customWidth="1"/>
    <col min="33" max="33" width="11.28515625" style="2" customWidth="1"/>
    <col min="34" max="35" width="11" style="2" customWidth="1"/>
    <col min="36" max="16384" width="9.140625" style="2"/>
  </cols>
  <sheetData>
    <row r="1" spans="2:35" s="29" customFormat="1" x14ac:dyDescent="0.2">
      <c r="C1" s="12"/>
      <c r="D1" s="75"/>
      <c r="E1" s="76"/>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2:35" ht="31.15" customHeight="1" x14ac:dyDescent="0.2">
      <c r="B2" s="234" t="s">
        <v>70</v>
      </c>
      <c r="C2" s="235"/>
      <c r="D2" s="235"/>
      <c r="E2" s="235"/>
      <c r="F2" s="235"/>
      <c r="G2" s="235"/>
      <c r="H2" s="235"/>
      <c r="I2" s="235"/>
      <c r="J2" s="235"/>
      <c r="K2" s="235"/>
      <c r="L2" s="235"/>
    </row>
    <row r="3" spans="2:35" x14ac:dyDescent="0.2">
      <c r="C3" s="2"/>
      <c r="D3" s="2"/>
      <c r="E3" s="2"/>
      <c r="F3" s="2"/>
      <c r="G3" s="2"/>
      <c r="I3" s="2"/>
    </row>
    <row r="4" spans="2:35" x14ac:dyDescent="0.2">
      <c r="B4" s="198"/>
      <c r="C4" s="198"/>
      <c r="D4" s="198"/>
      <c r="E4" s="198"/>
      <c r="F4" s="198"/>
      <c r="G4" s="198"/>
      <c r="H4" s="196"/>
      <c r="I4" s="198"/>
      <c r="J4" s="196"/>
      <c r="K4" s="197"/>
      <c r="L4" s="198"/>
    </row>
    <row r="5" spans="2:35" ht="72" customHeight="1" x14ac:dyDescent="0.2">
      <c r="B5" s="13"/>
      <c r="C5" s="13"/>
      <c r="D5" s="13"/>
      <c r="E5" s="13"/>
      <c r="F5" s="181" t="s">
        <v>312</v>
      </c>
      <c r="G5" s="201" t="str">
        <f>'introducere date'!$J$9</f>
        <v>Zona de colectare 1 ..... - mediul urban</v>
      </c>
      <c r="H5" s="201" t="str">
        <f>'introducere date'!$K$9</f>
        <v>Zona de colectare 1 .....- mediul rural</v>
      </c>
      <c r="I5" s="201" t="str">
        <f>'introducere date'!$L$9</f>
        <v>Zona de colectare 2 .....- mediul urban</v>
      </c>
      <c r="J5" s="201" t="str">
        <f>'introducere date'!$M$9</f>
        <v>Zona de colectare 2 ..... - mediul rural</v>
      </c>
      <c r="K5" s="201" t="str">
        <f>'introducere date'!$N$9</f>
        <v>Zona de colectare n .... - mediul .....</v>
      </c>
      <c r="L5" s="198"/>
    </row>
    <row r="6" spans="2:35" ht="25.9" customHeight="1" x14ac:dyDescent="0.2">
      <c r="B6" s="13"/>
      <c r="C6" s="239" t="s">
        <v>72</v>
      </c>
      <c r="D6" s="239"/>
      <c r="E6" s="69" t="s">
        <v>154</v>
      </c>
      <c r="F6" s="204" t="s">
        <v>4</v>
      </c>
      <c r="G6" s="204" t="s">
        <v>4</v>
      </c>
      <c r="H6" s="204" t="s">
        <v>4</v>
      </c>
      <c r="I6" s="204" t="s">
        <v>4</v>
      </c>
      <c r="J6" s="204" t="s">
        <v>4</v>
      </c>
      <c r="K6" s="69" t="s">
        <v>4</v>
      </c>
      <c r="L6" s="198"/>
    </row>
    <row r="7" spans="2:35" ht="12" customHeight="1" x14ac:dyDescent="0.2">
      <c r="B7" s="13"/>
      <c r="C7" s="13"/>
      <c r="D7" s="13"/>
      <c r="E7" s="13"/>
      <c r="F7" s="13"/>
      <c r="G7" s="13"/>
      <c r="H7" s="196"/>
      <c r="I7" s="196"/>
      <c r="J7" s="196"/>
      <c r="K7" s="197"/>
      <c r="L7" s="198"/>
    </row>
    <row r="8" spans="2:35" ht="27" customHeight="1" x14ac:dyDescent="0.2">
      <c r="B8" s="13"/>
      <c r="C8" s="17" t="s">
        <v>32</v>
      </c>
      <c r="D8" s="4" t="s">
        <v>58</v>
      </c>
      <c r="E8" s="18" t="s">
        <v>1</v>
      </c>
      <c r="F8" s="45">
        <f>'introducere date'!I19</f>
        <v>0</v>
      </c>
      <c r="G8" s="45">
        <f>'introducere date'!J19</f>
        <v>0.7</v>
      </c>
      <c r="H8" s="45">
        <f>'introducere date'!K19</f>
        <v>0.7</v>
      </c>
      <c r="I8" s="45">
        <f>'introducere date'!L19</f>
        <v>0.7</v>
      </c>
      <c r="J8" s="45">
        <f>'introducere date'!M19</f>
        <v>0.7</v>
      </c>
      <c r="K8" s="45">
        <f>'introducere date'!N19</f>
        <v>0.7</v>
      </c>
      <c r="L8" s="198"/>
    </row>
    <row r="9" spans="2:35" ht="17.25" customHeight="1" x14ac:dyDescent="0.2">
      <c r="B9" s="13"/>
      <c r="C9" s="13"/>
      <c r="D9" s="13"/>
      <c r="E9" s="13"/>
      <c r="F9" s="13"/>
      <c r="G9" s="13"/>
      <c r="H9" s="196"/>
      <c r="I9" s="196"/>
      <c r="J9" s="196"/>
      <c r="K9" s="197"/>
      <c r="L9" s="198"/>
    </row>
    <row r="10" spans="2:35" ht="27" customHeight="1" x14ac:dyDescent="0.2">
      <c r="B10" s="13"/>
      <c r="C10" s="17" t="s">
        <v>34</v>
      </c>
      <c r="D10" s="4" t="s">
        <v>35</v>
      </c>
      <c r="E10" s="18" t="s">
        <v>1</v>
      </c>
      <c r="F10" s="45">
        <f>'introducere date'!I57</f>
        <v>0</v>
      </c>
      <c r="G10" s="45">
        <f>'introducere date'!J57</f>
        <v>0.75</v>
      </c>
      <c r="H10" s="45">
        <f>'introducere date'!K57</f>
        <v>0.75</v>
      </c>
      <c r="I10" s="45">
        <f>'introducere date'!L57</f>
        <v>0.75</v>
      </c>
      <c r="J10" s="45">
        <f>'introducere date'!M57</f>
        <v>0.75</v>
      </c>
      <c r="K10" s="45">
        <f>'introducere date'!N57</f>
        <v>0.75</v>
      </c>
      <c r="L10" s="198"/>
    </row>
    <row r="11" spans="2:35" ht="11.45" customHeight="1" x14ac:dyDescent="0.2">
      <c r="B11" s="13"/>
      <c r="C11" s="13"/>
      <c r="D11" s="13"/>
      <c r="E11" s="13"/>
      <c r="F11" s="13"/>
      <c r="G11" s="13"/>
      <c r="H11" s="196"/>
      <c r="I11" s="196"/>
      <c r="J11" s="196"/>
      <c r="K11" s="197"/>
      <c r="L11" s="198"/>
    </row>
    <row r="12" spans="2:35" ht="27" customHeight="1" x14ac:dyDescent="0.2">
      <c r="B12" s="13"/>
      <c r="C12" s="240" t="s">
        <v>74</v>
      </c>
      <c r="D12" s="4" t="s">
        <v>73</v>
      </c>
      <c r="E12" s="18" t="s">
        <v>1</v>
      </c>
      <c r="F12" s="45">
        <f>'introducere date'!I60</f>
        <v>0</v>
      </c>
      <c r="G12" s="45">
        <f>'introducere date'!J60</f>
        <v>0</v>
      </c>
      <c r="H12" s="45">
        <f>'introducere date'!K60</f>
        <v>0</v>
      </c>
      <c r="I12" s="45">
        <f>'introducere date'!L60</f>
        <v>0</v>
      </c>
      <c r="J12" s="45">
        <f>'introducere date'!M60</f>
        <v>0</v>
      </c>
      <c r="K12" s="45">
        <f>'introducere date'!N60</f>
        <v>0</v>
      </c>
      <c r="L12" s="198"/>
    </row>
    <row r="13" spans="2:35" ht="27" customHeight="1" x14ac:dyDescent="0.2">
      <c r="B13" s="13"/>
      <c r="C13" s="240"/>
      <c r="D13" s="4" t="s">
        <v>77</v>
      </c>
      <c r="E13" s="18" t="s">
        <v>1</v>
      </c>
      <c r="F13" s="45">
        <f>'introducere date'!I61</f>
        <v>0</v>
      </c>
      <c r="G13" s="45">
        <f>'introducere date'!J61</f>
        <v>0</v>
      </c>
      <c r="H13" s="45">
        <f>'introducere date'!K61</f>
        <v>0</v>
      </c>
      <c r="I13" s="45">
        <f>'introducere date'!L61</f>
        <v>0</v>
      </c>
      <c r="J13" s="45">
        <f>'introducere date'!M61</f>
        <v>0</v>
      </c>
      <c r="K13" s="45">
        <f>'introducere date'!N61</f>
        <v>0</v>
      </c>
      <c r="L13" s="198"/>
    </row>
    <row r="14" spans="2:35" ht="27" customHeight="1" x14ac:dyDescent="0.2">
      <c r="B14" s="13"/>
      <c r="C14" s="240"/>
      <c r="D14" s="4" t="s">
        <v>76</v>
      </c>
      <c r="E14" s="18" t="s">
        <v>1</v>
      </c>
      <c r="F14" s="45">
        <f>'introducere date'!I62</f>
        <v>0</v>
      </c>
      <c r="G14" s="45">
        <f>'introducere date'!J62</f>
        <v>0.25</v>
      </c>
      <c r="H14" s="45">
        <f>'introducere date'!K62</f>
        <v>0.25</v>
      </c>
      <c r="I14" s="45">
        <f>'introducere date'!L62</f>
        <v>0.25</v>
      </c>
      <c r="J14" s="45">
        <f>'introducere date'!M62</f>
        <v>0.25</v>
      </c>
      <c r="K14" s="45">
        <f>'introducere date'!N62</f>
        <v>0.25</v>
      </c>
      <c r="L14" s="198"/>
    </row>
    <row r="15" spans="2:35" ht="19.149999999999999" customHeight="1" x14ac:dyDescent="0.2">
      <c r="B15" s="13"/>
      <c r="C15" s="13"/>
      <c r="D15" s="13"/>
      <c r="E15" s="13"/>
      <c r="F15" s="13"/>
      <c r="G15" s="13"/>
      <c r="H15" s="196"/>
      <c r="I15" s="196"/>
      <c r="J15" s="196"/>
      <c r="K15" s="197"/>
      <c r="L15" s="198"/>
    </row>
    <row r="16" spans="2:35" ht="26.45" customHeight="1" x14ac:dyDescent="0.2">
      <c r="B16" s="13"/>
      <c r="C16" s="239" t="s">
        <v>71</v>
      </c>
      <c r="D16" s="239"/>
      <c r="E16" s="40" t="s">
        <v>154</v>
      </c>
      <c r="F16" s="205" t="s">
        <v>4</v>
      </c>
      <c r="G16" s="204" t="s">
        <v>4</v>
      </c>
      <c r="H16" s="204" t="s">
        <v>4</v>
      </c>
      <c r="I16" s="204" t="s">
        <v>4</v>
      </c>
      <c r="J16" s="204" t="s">
        <v>4</v>
      </c>
      <c r="K16" s="69" t="s">
        <v>4</v>
      </c>
      <c r="L16" s="198"/>
    </row>
    <row r="17" spans="2:12" ht="60" x14ac:dyDescent="0.2">
      <c r="B17" s="13"/>
      <c r="C17" s="13"/>
      <c r="D17" s="13"/>
      <c r="E17" s="13"/>
      <c r="F17" s="181" t="s">
        <v>312</v>
      </c>
      <c r="G17" s="201" t="str">
        <f>'introducere date'!$J$9</f>
        <v>Zona de colectare 1 ..... - mediul urban</v>
      </c>
      <c r="H17" s="201" t="str">
        <f>'introducere date'!$K$9</f>
        <v>Zona de colectare 1 .....- mediul rural</v>
      </c>
      <c r="I17" s="201" t="str">
        <f>'introducere date'!$L$9</f>
        <v>Zona de colectare 2 .....- mediul urban</v>
      </c>
      <c r="J17" s="201" t="str">
        <f>'introducere date'!$M$9</f>
        <v>Zona de colectare 2 ..... - mediul rural</v>
      </c>
      <c r="K17" s="201" t="str">
        <f>'introducere date'!$N$9</f>
        <v>Zona de colectare n .... - mediul .....</v>
      </c>
      <c r="L17" s="198"/>
    </row>
    <row r="18" spans="2:12" ht="36.75" customHeight="1" x14ac:dyDescent="0.2">
      <c r="B18" s="13"/>
      <c r="C18" s="17" t="s">
        <v>85</v>
      </c>
      <c r="D18" s="3" t="s">
        <v>279</v>
      </c>
      <c r="E18" s="5" t="s">
        <v>0</v>
      </c>
      <c r="F18" s="20">
        <f>'introducere date'!I21</f>
        <v>5082</v>
      </c>
      <c r="G18" s="20">
        <f>'introducere date'!J21</f>
        <v>370</v>
      </c>
      <c r="H18" s="20">
        <f>'introducere date'!K21</f>
        <v>185</v>
      </c>
      <c r="I18" s="20">
        <f>'introducere date'!L21</f>
        <v>3696</v>
      </c>
      <c r="J18" s="20">
        <f>'introducere date'!M21</f>
        <v>739</v>
      </c>
      <c r="K18" s="20">
        <f>'introducere date'!N21</f>
        <v>92</v>
      </c>
      <c r="L18" s="198"/>
    </row>
    <row r="19" spans="2:12" ht="12.6" customHeight="1" x14ac:dyDescent="0.2">
      <c r="B19" s="13"/>
      <c r="C19" s="171"/>
      <c r="D19" s="13"/>
      <c r="E19" s="13"/>
      <c r="F19" s="15"/>
      <c r="G19" s="13"/>
      <c r="H19" s="196"/>
      <c r="I19" s="196"/>
      <c r="J19" s="196"/>
      <c r="K19" s="197"/>
      <c r="L19" s="198"/>
    </row>
    <row r="20" spans="2:12" ht="36" customHeight="1" x14ac:dyDescent="0.2">
      <c r="B20" s="13"/>
      <c r="C20" s="17" t="s">
        <v>75</v>
      </c>
      <c r="D20" s="3" t="s">
        <v>240</v>
      </c>
      <c r="E20" s="5" t="s">
        <v>0</v>
      </c>
      <c r="F20" s="20">
        <f>'introducere date'!I39</f>
        <v>0</v>
      </c>
      <c r="G20" s="20">
        <f>'introducere date'!J39</f>
        <v>0</v>
      </c>
      <c r="H20" s="20">
        <f>'introducere date'!K39</f>
        <v>0</v>
      </c>
      <c r="I20" s="20">
        <f>'introducere date'!L39</f>
        <v>0</v>
      </c>
      <c r="J20" s="20">
        <f>'introducere date'!M39</f>
        <v>0</v>
      </c>
      <c r="K20" s="20">
        <f>'introducere date'!N39</f>
        <v>0</v>
      </c>
      <c r="L20" s="198"/>
    </row>
    <row r="21" spans="2:12" ht="12" customHeight="1" x14ac:dyDescent="0.2">
      <c r="B21" s="13"/>
      <c r="C21" s="171"/>
      <c r="D21" s="13"/>
      <c r="E21" s="13"/>
      <c r="F21" s="15"/>
      <c r="G21" s="13"/>
      <c r="H21" s="196"/>
      <c r="I21" s="196"/>
      <c r="J21" s="196"/>
      <c r="K21" s="197"/>
      <c r="L21" s="198"/>
    </row>
    <row r="22" spans="2:12" ht="29.25" customHeight="1" x14ac:dyDescent="0.2">
      <c r="B22" s="13"/>
      <c r="C22" s="17" t="s">
        <v>10</v>
      </c>
      <c r="D22" s="3" t="s">
        <v>239</v>
      </c>
      <c r="E22" s="5" t="s">
        <v>0</v>
      </c>
      <c r="F22" s="20">
        <f>'introducere date'!I55</f>
        <v>1482.5</v>
      </c>
      <c r="G22" s="20">
        <f>'introducere date'!J55</f>
        <v>125</v>
      </c>
      <c r="H22" s="20">
        <f>'introducere date'!K55</f>
        <v>62.5</v>
      </c>
      <c r="I22" s="20">
        <f>'introducere date'!L55</f>
        <v>250</v>
      </c>
      <c r="J22" s="20">
        <f>'introducere date'!M55</f>
        <v>1000</v>
      </c>
      <c r="K22" s="20">
        <f>'introducere date'!N55</f>
        <v>45</v>
      </c>
      <c r="L22" s="198"/>
    </row>
    <row r="23" spans="2:12" ht="9.6" customHeight="1" x14ac:dyDescent="0.2">
      <c r="B23" s="13"/>
      <c r="C23" s="50"/>
      <c r="D23" s="60"/>
      <c r="E23" s="52"/>
      <c r="F23" s="61"/>
      <c r="G23" s="13"/>
      <c r="H23" s="196"/>
      <c r="I23" s="196"/>
      <c r="J23" s="196"/>
      <c r="K23" s="197"/>
      <c r="L23" s="198"/>
    </row>
    <row r="24" spans="2:12" ht="25.9" customHeight="1" x14ac:dyDescent="0.2">
      <c r="B24" s="13"/>
      <c r="C24" s="17" t="s">
        <v>11</v>
      </c>
      <c r="D24" s="3" t="s">
        <v>122</v>
      </c>
      <c r="E24" s="5" t="s">
        <v>0</v>
      </c>
      <c r="F24" s="20">
        <f>ROUND('introducere date'!I59*'introducere date'!I55,0)</f>
        <v>0</v>
      </c>
      <c r="G24" s="20">
        <f>ROUND('introducere date'!J59*'introducere date'!J55,0)</f>
        <v>31</v>
      </c>
      <c r="H24" s="20">
        <f>ROUND('introducere date'!K59*'introducere date'!K55,0)</f>
        <v>16</v>
      </c>
      <c r="I24" s="20">
        <f>ROUND('introducere date'!L59*'introducere date'!L55,0)</f>
        <v>63</v>
      </c>
      <c r="J24" s="20">
        <f>ROUND('introducere date'!M59*'introducere date'!M55,0)</f>
        <v>250</v>
      </c>
      <c r="K24" s="20">
        <f>ROUND('introducere date'!N59*'introducere date'!N55,0)</f>
        <v>11</v>
      </c>
      <c r="L24" s="198"/>
    </row>
    <row r="25" spans="2:12" ht="11.45" customHeight="1" x14ac:dyDescent="0.2">
      <c r="B25" s="13"/>
      <c r="C25" s="171"/>
      <c r="D25" s="13"/>
      <c r="E25" s="13"/>
      <c r="F25" s="15"/>
      <c r="G25" s="13"/>
      <c r="H25" s="196"/>
      <c r="I25" s="196"/>
      <c r="J25" s="196"/>
      <c r="K25" s="197"/>
      <c r="L25" s="198"/>
    </row>
    <row r="26" spans="2:12" ht="38.25" customHeight="1" x14ac:dyDescent="0.2">
      <c r="B26" s="13"/>
      <c r="C26" s="17" t="s">
        <v>123</v>
      </c>
      <c r="D26" s="73" t="s">
        <v>126</v>
      </c>
      <c r="E26" s="5" t="s">
        <v>0</v>
      </c>
      <c r="F26" s="26">
        <f>'introducere date'!I60*'introducere date'!I55</f>
        <v>0</v>
      </c>
      <c r="G26" s="26">
        <f>'introducere date'!J60*'introducere date'!J55</f>
        <v>0</v>
      </c>
      <c r="H26" s="26">
        <f>'introducere date'!K60*'introducere date'!K55</f>
        <v>0</v>
      </c>
      <c r="I26" s="26">
        <f>'introducere date'!L60*'introducere date'!L55</f>
        <v>0</v>
      </c>
      <c r="J26" s="26">
        <f>'introducere date'!M60*'introducere date'!M55</f>
        <v>0</v>
      </c>
      <c r="K26" s="26">
        <f>'introducere date'!N60*'introducere date'!N55</f>
        <v>0</v>
      </c>
      <c r="L26" s="198"/>
    </row>
    <row r="27" spans="2:12" ht="10.9" customHeight="1" x14ac:dyDescent="0.2">
      <c r="B27" s="13"/>
      <c r="C27" s="171"/>
      <c r="D27" s="13"/>
      <c r="E27" s="13"/>
      <c r="F27" s="15"/>
      <c r="G27" s="13"/>
      <c r="H27" s="196"/>
      <c r="I27" s="196"/>
      <c r="J27" s="196"/>
      <c r="K27" s="197"/>
      <c r="L27" s="198"/>
    </row>
    <row r="28" spans="2:12" ht="25.9" customHeight="1" x14ac:dyDescent="0.2">
      <c r="B28" s="13"/>
      <c r="C28" s="17" t="s">
        <v>124</v>
      </c>
      <c r="D28" s="73" t="s">
        <v>127</v>
      </c>
      <c r="E28" s="5" t="s">
        <v>0</v>
      </c>
      <c r="F28" s="26">
        <f>'introducere date'!I61*'introducere date'!I55</f>
        <v>0</v>
      </c>
      <c r="G28" s="26">
        <f>'introducere date'!J61*'introducere date'!J55</f>
        <v>0</v>
      </c>
      <c r="H28" s="26">
        <f>'introducere date'!K61*'introducere date'!K55</f>
        <v>0</v>
      </c>
      <c r="I28" s="26">
        <f>'introducere date'!L61*'introducere date'!L55</f>
        <v>0</v>
      </c>
      <c r="J28" s="26">
        <f>'introducere date'!M61*'introducere date'!M55</f>
        <v>0</v>
      </c>
      <c r="K28" s="26">
        <f>'introducere date'!N61*'introducere date'!N55</f>
        <v>0</v>
      </c>
      <c r="L28" s="198"/>
    </row>
    <row r="29" spans="2:12" ht="10.15" customHeight="1" x14ac:dyDescent="0.2">
      <c r="B29" s="13"/>
      <c r="C29" s="171"/>
      <c r="D29" s="13"/>
      <c r="E29" s="13"/>
      <c r="F29" s="15"/>
      <c r="G29" s="13"/>
      <c r="H29" s="196"/>
      <c r="I29" s="196"/>
      <c r="J29" s="196"/>
      <c r="K29" s="197"/>
      <c r="L29" s="198"/>
    </row>
    <row r="30" spans="2:12" ht="25.9" customHeight="1" x14ac:dyDescent="0.2">
      <c r="B30" s="13"/>
      <c r="C30" s="17" t="s">
        <v>125</v>
      </c>
      <c r="D30" s="25" t="s">
        <v>280</v>
      </c>
      <c r="E30" s="5" t="s">
        <v>0</v>
      </c>
      <c r="F30" s="20">
        <f>'introducere date'!I62*'introducere date'!I55</f>
        <v>0</v>
      </c>
      <c r="G30" s="20">
        <f>'introducere date'!J62*'introducere date'!J55</f>
        <v>31.25</v>
      </c>
      <c r="H30" s="20">
        <f>'introducere date'!K62*'introducere date'!K55</f>
        <v>15.625</v>
      </c>
      <c r="I30" s="20">
        <f>'introducere date'!L62*'introducere date'!L55</f>
        <v>62.5</v>
      </c>
      <c r="J30" s="20">
        <f>'introducere date'!M62*'introducere date'!M55</f>
        <v>250</v>
      </c>
      <c r="K30" s="20">
        <f>'introducere date'!N62*'introducere date'!N55</f>
        <v>11.25</v>
      </c>
      <c r="L30" s="198"/>
    </row>
    <row r="31" spans="2:12" ht="10.15" customHeight="1" x14ac:dyDescent="0.2">
      <c r="B31" s="13"/>
      <c r="C31" s="13"/>
      <c r="D31" s="13"/>
      <c r="E31" s="13"/>
      <c r="F31" s="13"/>
      <c r="G31" s="13"/>
      <c r="H31" s="196"/>
      <c r="I31" s="196"/>
      <c r="J31" s="196"/>
      <c r="K31" s="197"/>
      <c r="L31" s="198"/>
    </row>
    <row r="32" spans="2:12" ht="10.15" customHeight="1" x14ac:dyDescent="0.2">
      <c r="B32" s="13"/>
      <c r="C32" s="13"/>
      <c r="D32" s="13"/>
      <c r="E32" s="13"/>
      <c r="F32" s="13"/>
      <c r="G32" s="13"/>
      <c r="H32" s="196"/>
      <c r="I32" s="196"/>
      <c r="J32" s="196"/>
      <c r="K32" s="197"/>
      <c r="L32" s="198"/>
    </row>
    <row r="33" spans="2:12" ht="10.15" customHeight="1" x14ac:dyDescent="0.2">
      <c r="B33" s="13"/>
      <c r="C33" s="13"/>
      <c r="D33" s="13"/>
      <c r="E33" s="13"/>
      <c r="F33" s="13"/>
      <c r="G33" s="13"/>
      <c r="H33" s="196"/>
      <c r="I33" s="196"/>
      <c r="J33" s="196"/>
      <c r="K33" s="197"/>
      <c r="L33" s="198"/>
    </row>
    <row r="34" spans="2:12" x14ac:dyDescent="0.2">
      <c r="C34" s="2"/>
      <c r="D34" s="2"/>
      <c r="E34" s="2"/>
      <c r="F34" s="2"/>
      <c r="G34" s="2"/>
      <c r="I34" s="2"/>
      <c r="J34" s="2"/>
      <c r="L34" s="198"/>
    </row>
    <row r="35" spans="2:12" x14ac:dyDescent="0.2">
      <c r="C35" s="2"/>
      <c r="D35" s="2"/>
      <c r="E35" s="2"/>
      <c r="F35" s="2"/>
      <c r="G35" s="2"/>
      <c r="I35" s="2"/>
      <c r="J35" s="2"/>
      <c r="L35" s="198"/>
    </row>
    <row r="36" spans="2:12" ht="14.25" x14ac:dyDescent="0.2">
      <c r="B36" s="13"/>
      <c r="C36" s="16"/>
      <c r="D36" s="13"/>
      <c r="E36" s="13"/>
      <c r="F36" s="13"/>
      <c r="G36" s="13"/>
      <c r="H36" s="196"/>
      <c r="I36" s="196"/>
      <c r="J36" s="196"/>
      <c r="K36" s="197"/>
      <c r="L36" s="198"/>
    </row>
    <row r="37" spans="2:12" ht="30" customHeight="1" x14ac:dyDescent="0.2">
      <c r="B37" s="14"/>
      <c r="C37" s="199" t="s">
        <v>41</v>
      </c>
      <c r="D37" s="199" t="s">
        <v>18</v>
      </c>
      <c r="E37" s="199" t="s">
        <v>154</v>
      </c>
      <c r="F37" s="206" t="s">
        <v>4</v>
      </c>
      <c r="G37" s="199" t="s">
        <v>4</v>
      </c>
      <c r="H37" s="199" t="s">
        <v>4</v>
      </c>
      <c r="I37" s="199" t="s">
        <v>4</v>
      </c>
      <c r="J37" s="199" t="s">
        <v>4</v>
      </c>
      <c r="K37" s="199" t="s">
        <v>4</v>
      </c>
      <c r="L37" s="198"/>
    </row>
    <row r="38" spans="2:12" ht="83.25" customHeight="1" x14ac:dyDescent="0.2">
      <c r="B38" s="13"/>
      <c r="C38" s="16"/>
      <c r="D38" s="13"/>
      <c r="E38" s="13"/>
      <c r="F38" s="181" t="s">
        <v>312</v>
      </c>
      <c r="G38" s="201" t="str">
        <f>'introducere date'!$J$9</f>
        <v>Zona de colectare 1 ..... - mediul urban</v>
      </c>
      <c r="H38" s="201" t="str">
        <f>'introducere date'!$K$9</f>
        <v>Zona de colectare 1 .....- mediul rural</v>
      </c>
      <c r="I38" s="201" t="str">
        <f>'introducere date'!$L$9</f>
        <v>Zona de colectare 2 .....- mediul urban</v>
      </c>
      <c r="J38" s="201" t="str">
        <f>'introducere date'!$M$9</f>
        <v>Zona de colectare 2 ..... - mediul rural</v>
      </c>
      <c r="K38" s="201" t="str">
        <f>'introducere date'!$N$9</f>
        <v>Zona de colectare n .... - mediul .....</v>
      </c>
      <c r="L38" s="198"/>
    </row>
    <row r="39" spans="2:12" ht="27" customHeight="1" x14ac:dyDescent="0.2">
      <c r="B39" s="13"/>
      <c r="C39" s="17" t="s">
        <v>5</v>
      </c>
      <c r="D39" s="7" t="s">
        <v>63</v>
      </c>
      <c r="E39" s="5" t="s">
        <v>2</v>
      </c>
      <c r="F39" s="20">
        <f>'introducere date'!I29</f>
        <v>0</v>
      </c>
      <c r="G39" s="20">
        <f>'introducere date'!J29</f>
        <v>350</v>
      </c>
      <c r="H39" s="20">
        <f>'introducere date'!K29</f>
        <v>320</v>
      </c>
      <c r="I39" s="20">
        <f>'introducere date'!L29</f>
        <v>300</v>
      </c>
      <c r="J39" s="20">
        <f>'introducere date'!M29</f>
        <v>330</v>
      </c>
      <c r="K39" s="20">
        <f>'introducere date'!N29</f>
        <v>380</v>
      </c>
      <c r="L39" s="198"/>
    </row>
    <row r="40" spans="2:12" ht="14.25" x14ac:dyDescent="0.2">
      <c r="B40" s="13"/>
      <c r="C40" s="16"/>
      <c r="D40" s="13"/>
      <c r="E40" s="13"/>
      <c r="F40" s="15"/>
      <c r="G40" s="13"/>
      <c r="H40" s="196"/>
      <c r="I40" s="196"/>
      <c r="J40" s="196"/>
      <c r="K40" s="197"/>
      <c r="L40" s="198"/>
    </row>
    <row r="41" spans="2:12" ht="27" customHeight="1" x14ac:dyDescent="0.2">
      <c r="B41" s="13"/>
      <c r="C41" s="17" t="s">
        <v>16</v>
      </c>
      <c r="D41" s="3" t="s">
        <v>65</v>
      </c>
      <c r="E41" s="5" t="s">
        <v>2</v>
      </c>
      <c r="F41" s="20">
        <f>'introducere date'!I40</f>
        <v>0</v>
      </c>
      <c r="G41" s="20">
        <f>'introducere date'!J40</f>
        <v>0</v>
      </c>
      <c r="H41" s="20">
        <f>'introducere date'!K40</f>
        <v>0</v>
      </c>
      <c r="I41" s="20">
        <f>'introducere date'!L40</f>
        <v>0</v>
      </c>
      <c r="J41" s="20">
        <f>'introducere date'!M40</f>
        <v>0</v>
      </c>
      <c r="K41" s="20">
        <f>'introducere date'!N40</f>
        <v>0</v>
      </c>
      <c r="L41" s="198"/>
    </row>
    <row r="42" spans="2:12" ht="14.25" x14ac:dyDescent="0.2">
      <c r="B42" s="13"/>
      <c r="C42" s="16"/>
      <c r="D42" s="13"/>
      <c r="E42" s="13"/>
      <c r="F42" s="15"/>
      <c r="G42" s="13"/>
      <c r="H42" s="196"/>
      <c r="I42" s="196"/>
      <c r="J42" s="196"/>
      <c r="K42" s="197"/>
      <c r="L42" s="198"/>
    </row>
    <row r="43" spans="2:12" ht="27" customHeight="1" x14ac:dyDescent="0.2">
      <c r="B43" s="13"/>
      <c r="C43" s="17" t="s">
        <v>7</v>
      </c>
      <c r="D43" s="3" t="s">
        <v>62</v>
      </c>
      <c r="E43" s="5" t="s">
        <v>2</v>
      </c>
      <c r="F43" s="20">
        <f>'introducere date'!I56</f>
        <v>0</v>
      </c>
      <c r="G43" s="20">
        <f>'introducere date'!J56</f>
        <v>800</v>
      </c>
      <c r="H43" s="20">
        <f>'introducere date'!K56</f>
        <v>800</v>
      </c>
      <c r="I43" s="20">
        <f>'introducere date'!L56</f>
        <v>800</v>
      </c>
      <c r="J43" s="20">
        <f>'introducere date'!M56</f>
        <v>800</v>
      </c>
      <c r="K43" s="20">
        <f>'introducere date'!N56</f>
        <v>800</v>
      </c>
      <c r="L43" s="198"/>
    </row>
    <row r="44" spans="2:12" ht="14.25" x14ac:dyDescent="0.2">
      <c r="B44" s="13"/>
      <c r="C44" s="16"/>
      <c r="D44" s="13"/>
      <c r="E44" s="13"/>
      <c r="F44" s="15"/>
      <c r="G44" s="13"/>
      <c r="H44" s="196"/>
      <c r="I44" s="196"/>
      <c r="J44" s="196"/>
      <c r="K44" s="197"/>
      <c r="L44" s="198"/>
    </row>
    <row r="45" spans="2:12" ht="27" customHeight="1" x14ac:dyDescent="0.2">
      <c r="B45" s="13"/>
      <c r="C45" s="17" t="s">
        <v>8</v>
      </c>
      <c r="D45" s="3" t="s">
        <v>79</v>
      </c>
      <c r="E45" s="5" t="s">
        <v>2</v>
      </c>
      <c r="F45" s="20">
        <f>'introducere date'!I71</f>
        <v>0</v>
      </c>
      <c r="G45" s="20">
        <f>'introducere date'!J71</f>
        <v>0</v>
      </c>
      <c r="H45" s="20">
        <f>'introducere date'!K71</f>
        <v>0</v>
      </c>
      <c r="I45" s="20">
        <f>'introducere date'!L71</f>
        <v>0</v>
      </c>
      <c r="J45" s="20">
        <f>'introducere date'!M71</f>
        <v>0</v>
      </c>
      <c r="K45" s="20">
        <f>'introducere date'!N71</f>
        <v>0</v>
      </c>
      <c r="L45" s="198"/>
    </row>
    <row r="46" spans="2:12" ht="14.25" x14ac:dyDescent="0.2">
      <c r="B46" s="13"/>
      <c r="C46" s="16"/>
      <c r="D46" s="13"/>
      <c r="E46" s="13"/>
      <c r="F46" s="15"/>
      <c r="G46" s="13"/>
      <c r="H46" s="196"/>
      <c r="I46" s="196"/>
      <c r="J46" s="196"/>
      <c r="K46" s="197"/>
      <c r="L46" s="198"/>
    </row>
    <row r="47" spans="2:12" ht="27" customHeight="1" x14ac:dyDescent="0.2">
      <c r="B47" s="13"/>
      <c r="C47" s="17" t="s">
        <v>9</v>
      </c>
      <c r="D47" s="3" t="s">
        <v>78</v>
      </c>
      <c r="E47" s="5" t="s">
        <v>2</v>
      </c>
      <c r="F47" s="20">
        <f>'introducere date'!I115</f>
        <v>250</v>
      </c>
      <c r="G47" s="20">
        <f>'introducere date'!J115</f>
        <v>250</v>
      </c>
      <c r="H47" s="20">
        <f>'introducere date'!K115</f>
        <v>250</v>
      </c>
      <c r="I47" s="20">
        <f>'introducere date'!L115</f>
        <v>250</v>
      </c>
      <c r="J47" s="20">
        <f>'introducere date'!M115</f>
        <v>250</v>
      </c>
      <c r="K47" s="20">
        <f>'introducere date'!N115</f>
        <v>250</v>
      </c>
      <c r="L47" s="198"/>
    </row>
    <row r="48" spans="2:12" ht="14.25" x14ac:dyDescent="0.2">
      <c r="B48" s="13"/>
      <c r="C48" s="16"/>
      <c r="D48" s="13"/>
      <c r="E48" s="13"/>
      <c r="F48" s="13"/>
      <c r="G48" s="13"/>
      <c r="H48" s="196"/>
      <c r="I48" s="196"/>
      <c r="J48" s="196"/>
      <c r="K48" s="197"/>
      <c r="L48" s="198"/>
    </row>
    <row r="49" spans="2:12" ht="27" customHeight="1" x14ac:dyDescent="0.2">
      <c r="B49" s="13"/>
      <c r="C49" s="17" t="s">
        <v>19</v>
      </c>
      <c r="D49" s="3" t="s">
        <v>20</v>
      </c>
      <c r="E49" s="5" t="s">
        <v>2</v>
      </c>
      <c r="F49" s="20">
        <f>'introducere date'!I118</f>
        <v>160</v>
      </c>
      <c r="G49" s="20">
        <f>'introducere date'!J118</f>
        <v>160</v>
      </c>
      <c r="H49" s="20">
        <f>'introducere date'!K118</f>
        <v>160</v>
      </c>
      <c r="I49" s="20">
        <f>'introducere date'!L118</f>
        <v>160</v>
      </c>
      <c r="J49" s="20">
        <f>'introducere date'!M118</f>
        <v>160</v>
      </c>
      <c r="K49" s="20">
        <f>'introducere date'!N118</f>
        <v>160</v>
      </c>
      <c r="L49" s="198"/>
    </row>
    <row r="50" spans="2:12" ht="14.25" x14ac:dyDescent="0.2">
      <c r="B50" s="13"/>
      <c r="C50" s="16"/>
      <c r="D50" s="13"/>
      <c r="E50" s="13"/>
      <c r="F50" s="13"/>
      <c r="G50" s="13"/>
      <c r="H50" s="196"/>
      <c r="I50" s="196"/>
      <c r="J50" s="196"/>
      <c r="K50" s="197"/>
      <c r="L50" s="198"/>
    </row>
    <row r="51" spans="2:12" x14ac:dyDescent="0.2">
      <c r="L51" s="198"/>
    </row>
    <row r="52" spans="2:12" x14ac:dyDescent="0.2">
      <c r="L52" s="198"/>
    </row>
    <row r="53" spans="2:12" ht="66.75" customHeight="1" x14ac:dyDescent="0.2">
      <c r="B53" s="13"/>
      <c r="C53" s="13"/>
      <c r="D53" s="13"/>
      <c r="E53" s="13"/>
      <c r="F53" s="181" t="s">
        <v>312</v>
      </c>
      <c r="G53" s="201" t="str">
        <f>'introducere date'!$J$9</f>
        <v>Zona de colectare 1 ..... - mediul urban</v>
      </c>
      <c r="H53" s="201" t="str">
        <f>'introducere date'!$K$9</f>
        <v>Zona de colectare 1 .....- mediul rural</v>
      </c>
      <c r="I53" s="201" t="str">
        <f>'introducere date'!$L$9</f>
        <v>Zona de colectare 2 .....- mediul urban</v>
      </c>
      <c r="J53" s="201" t="str">
        <f>'introducere date'!$M$9</f>
        <v>Zona de colectare 2 ..... - mediul rural</v>
      </c>
      <c r="K53" s="201" t="str">
        <f>'introducere date'!$N$9</f>
        <v>Zona de colectare n .... - mediul .....</v>
      </c>
      <c r="L53" s="198"/>
    </row>
    <row r="54" spans="2:12" s="1" customFormat="1" ht="41.25" customHeight="1" x14ac:dyDescent="0.2">
      <c r="B54" s="13"/>
      <c r="C54" s="199" t="s">
        <v>41</v>
      </c>
      <c r="D54" s="199" t="s">
        <v>189</v>
      </c>
      <c r="E54" s="199" t="s">
        <v>154</v>
      </c>
      <c r="F54" s="206" t="s">
        <v>4</v>
      </c>
      <c r="G54" s="206" t="s">
        <v>4</v>
      </c>
      <c r="H54" s="206" t="s">
        <v>4</v>
      </c>
      <c r="I54" s="206" t="s">
        <v>4</v>
      </c>
      <c r="J54" s="206" t="s">
        <v>4</v>
      </c>
      <c r="K54" s="206" t="s">
        <v>4</v>
      </c>
      <c r="L54" s="13"/>
    </row>
    <row r="55" spans="2:12" ht="14.25" x14ac:dyDescent="0.2">
      <c r="B55" s="13"/>
      <c r="C55" s="13"/>
      <c r="D55" s="13"/>
      <c r="E55" s="13"/>
      <c r="F55" s="13"/>
      <c r="G55" s="13"/>
      <c r="H55" s="196"/>
      <c r="I55" s="196"/>
      <c r="J55" s="196"/>
      <c r="K55" s="197"/>
      <c r="L55" s="198"/>
    </row>
    <row r="56" spans="2:12" ht="33" customHeight="1" x14ac:dyDescent="0.2">
      <c r="B56" s="13"/>
      <c r="C56" s="236" t="s">
        <v>14</v>
      </c>
      <c r="D56" s="7" t="s">
        <v>63</v>
      </c>
      <c r="E56" s="10" t="s">
        <v>2</v>
      </c>
      <c r="F56" s="9" t="str">
        <f>IF(F39&gt;0,F39, " - ")</f>
        <v xml:space="preserve"> - </v>
      </c>
      <c r="G56" s="9">
        <f t="shared" ref="G56:K56" si="0">IF(G39&gt;0,G39, " - ")</f>
        <v>350</v>
      </c>
      <c r="H56" s="9">
        <f t="shared" si="0"/>
        <v>320</v>
      </c>
      <c r="I56" s="9">
        <f t="shared" si="0"/>
        <v>300</v>
      </c>
      <c r="J56" s="9">
        <f t="shared" si="0"/>
        <v>330</v>
      </c>
      <c r="K56" s="9">
        <f t="shared" si="0"/>
        <v>380</v>
      </c>
      <c r="L56" s="198"/>
    </row>
    <row r="57" spans="2:12" ht="13.5" customHeight="1" x14ac:dyDescent="0.2">
      <c r="B57" s="13"/>
      <c r="C57" s="237"/>
      <c r="D57" s="13"/>
      <c r="E57" s="13"/>
      <c r="F57" s="15"/>
      <c r="G57" s="13"/>
      <c r="H57" s="196"/>
      <c r="I57" s="196"/>
      <c r="J57" s="196"/>
      <c r="K57" s="197"/>
      <c r="L57" s="198"/>
    </row>
    <row r="58" spans="2:12" ht="42.75" customHeight="1" x14ac:dyDescent="0.2">
      <c r="B58" s="13"/>
      <c r="C58" s="237"/>
      <c r="D58" s="7" t="s">
        <v>175</v>
      </c>
      <c r="E58" s="10" t="s">
        <v>2</v>
      </c>
      <c r="F58" s="9" t="str">
        <f>IF(F41&gt;0,F41*F20/F18," - ")</f>
        <v xml:space="preserve"> - </v>
      </c>
      <c r="G58" s="9" t="str">
        <f t="shared" ref="G58:K58" si="1">IF(G41&gt;0,G41*G20/G18," - ")</f>
        <v xml:space="preserve"> - </v>
      </c>
      <c r="H58" s="9" t="str">
        <f t="shared" si="1"/>
        <v xml:space="preserve"> - </v>
      </c>
      <c r="I58" s="9" t="str">
        <f t="shared" si="1"/>
        <v xml:space="preserve"> - </v>
      </c>
      <c r="J58" s="9" t="str">
        <f t="shared" si="1"/>
        <v xml:space="preserve"> - </v>
      </c>
      <c r="K58" s="9" t="str">
        <f t="shared" si="1"/>
        <v xml:space="preserve"> - </v>
      </c>
      <c r="L58" s="198"/>
    </row>
    <row r="59" spans="2:12" ht="9" customHeight="1" x14ac:dyDescent="0.2">
      <c r="B59" s="13"/>
      <c r="C59" s="237"/>
      <c r="D59" s="13"/>
      <c r="E59" s="13"/>
      <c r="F59" s="15"/>
      <c r="G59" s="13"/>
      <c r="H59" s="196"/>
      <c r="I59" s="196"/>
      <c r="J59" s="196"/>
      <c r="K59" s="197"/>
      <c r="L59" s="198"/>
    </row>
    <row r="60" spans="2:12" ht="51.6" customHeight="1" x14ac:dyDescent="0.2">
      <c r="B60" s="13"/>
      <c r="C60" s="237"/>
      <c r="D60" s="7" t="s">
        <v>176</v>
      </c>
      <c r="E60" s="10" t="s">
        <v>2</v>
      </c>
      <c r="F60" s="9" t="str">
        <f>IF(F43&gt;0,F43*F22/F18," - ")</f>
        <v xml:space="preserve"> - </v>
      </c>
      <c r="G60" s="9">
        <f t="shared" ref="G60:K60" si="2">IF(G43&gt;0,G43*G22/G18," - ")</f>
        <v>270.27027027027026</v>
      </c>
      <c r="H60" s="9">
        <f t="shared" si="2"/>
        <v>270.27027027027026</v>
      </c>
      <c r="I60" s="9">
        <f t="shared" si="2"/>
        <v>54.112554112554115</v>
      </c>
      <c r="J60" s="9">
        <f t="shared" si="2"/>
        <v>1082.5439783491204</v>
      </c>
      <c r="K60" s="9">
        <f t="shared" si="2"/>
        <v>391.30434782608694</v>
      </c>
      <c r="L60" s="198"/>
    </row>
    <row r="61" spans="2:12" ht="10.5" customHeight="1" x14ac:dyDescent="0.2">
      <c r="B61" s="13"/>
      <c r="C61" s="237"/>
      <c r="D61" s="13"/>
      <c r="E61" s="13"/>
      <c r="F61" s="15"/>
      <c r="G61" s="13"/>
      <c r="H61" s="196"/>
      <c r="I61" s="196"/>
      <c r="J61" s="196"/>
      <c r="K61" s="197"/>
      <c r="L61" s="198"/>
    </row>
    <row r="62" spans="2:12" ht="52.9" customHeight="1" x14ac:dyDescent="0.2">
      <c r="B62" s="13"/>
      <c r="C62" s="237"/>
      <c r="D62" s="7" t="s">
        <v>178</v>
      </c>
      <c r="E62" s="10" t="s">
        <v>2</v>
      </c>
      <c r="F62" s="9" t="str">
        <f>IF(F45&gt;0,F45*F28/F18," - ")</f>
        <v xml:space="preserve"> - </v>
      </c>
      <c r="G62" s="9" t="str">
        <f t="shared" ref="G62:K62" si="3">IF(G45&gt;0,G45*G28/G18," - ")</f>
        <v xml:space="preserve"> - </v>
      </c>
      <c r="H62" s="9" t="str">
        <f t="shared" si="3"/>
        <v xml:space="preserve"> - </v>
      </c>
      <c r="I62" s="9" t="str">
        <f t="shared" si="3"/>
        <v xml:space="preserve"> - </v>
      </c>
      <c r="J62" s="9" t="str">
        <f t="shared" si="3"/>
        <v xml:space="preserve"> - </v>
      </c>
      <c r="K62" s="9" t="str">
        <f t="shared" si="3"/>
        <v xml:space="preserve"> - </v>
      </c>
      <c r="L62" s="198"/>
    </row>
    <row r="63" spans="2:12" ht="10.5" customHeight="1" x14ac:dyDescent="0.2">
      <c r="B63" s="13"/>
      <c r="C63" s="237"/>
      <c r="D63" s="13"/>
      <c r="E63" s="13"/>
      <c r="F63" s="15"/>
      <c r="G63" s="13"/>
      <c r="H63" s="196"/>
      <c r="I63" s="196"/>
      <c r="J63" s="196"/>
      <c r="K63" s="197"/>
      <c r="L63" s="198"/>
    </row>
    <row r="64" spans="2:12" ht="50.45" customHeight="1" x14ac:dyDescent="0.2">
      <c r="B64" s="13"/>
      <c r="C64" s="237"/>
      <c r="D64" s="7" t="s">
        <v>177</v>
      </c>
      <c r="E64" s="10" t="s">
        <v>2</v>
      </c>
      <c r="F64" s="9">
        <f>IF(F47&gt;0,F47*(F30+F28*'introducere date'!I76)/F18, " - ")</f>
        <v>0</v>
      </c>
      <c r="G64" s="9">
        <f>IF(G47&gt;0,G47*(G30+G28*'introducere date'!J76)/G18, " - ")</f>
        <v>21.114864864864863</v>
      </c>
      <c r="H64" s="9">
        <f>IF(H47&gt;0,H47*(H30+H28*'introducere date'!K76)/H18, " - ")</f>
        <v>21.114864864864863</v>
      </c>
      <c r="I64" s="9">
        <f>IF(I47&gt;0,I47*(I30+I28*'introducere date'!L76)/I18, " - ")</f>
        <v>4.2275432900432897</v>
      </c>
      <c r="J64" s="9">
        <f>IF(J47&gt;0,J47*(J30+J28*'introducere date'!M76)/J18, " - ")</f>
        <v>84.57374830852504</v>
      </c>
      <c r="K64" s="9">
        <f>IF(K47&gt;0,K47*(K30+K28*'introducere date'!N76)/K18, " - ")</f>
        <v>30.570652173913043</v>
      </c>
      <c r="L64" s="198"/>
    </row>
    <row r="65" spans="2:12" ht="14.25" x14ac:dyDescent="0.2">
      <c r="B65" s="13"/>
      <c r="C65" s="237"/>
      <c r="D65" s="13"/>
      <c r="E65" s="13"/>
      <c r="F65" s="15"/>
      <c r="G65" s="13"/>
      <c r="H65" s="196"/>
      <c r="I65" s="196"/>
      <c r="J65" s="196"/>
      <c r="K65" s="197"/>
      <c r="L65" s="198"/>
    </row>
    <row r="66" spans="2:12" ht="55.5" customHeight="1" x14ac:dyDescent="0.2">
      <c r="B66" s="13"/>
      <c r="C66" s="237"/>
      <c r="D66" s="7" t="s">
        <v>179</v>
      </c>
      <c r="E66" s="10" t="s">
        <v>2</v>
      </c>
      <c r="F66" s="9">
        <f>F49*(F30+F28*'introducere date'!I76)/F18</f>
        <v>0</v>
      </c>
      <c r="G66" s="9">
        <f>G49*(G30+G28*'introducere date'!J76)/G18</f>
        <v>13.513513513513514</v>
      </c>
      <c r="H66" s="9">
        <f>H49*(H30+H28*'introducere date'!K76)/H18</f>
        <v>13.513513513513514</v>
      </c>
      <c r="I66" s="9">
        <f>I49*(I30+I28*'introducere date'!L76)/I18</f>
        <v>2.7056277056277058</v>
      </c>
      <c r="J66" s="9">
        <f>J49*(J30+J28*'introducere date'!M76)/J18</f>
        <v>54.12719891745602</v>
      </c>
      <c r="K66" s="9">
        <f>K49*(K30+K28*'introducere date'!N76)/K18</f>
        <v>19.565217391304348</v>
      </c>
      <c r="L66" s="198"/>
    </row>
    <row r="67" spans="2:12" ht="14.25" x14ac:dyDescent="0.2">
      <c r="B67" s="13"/>
      <c r="C67" s="237"/>
      <c r="D67" s="13"/>
      <c r="E67" s="13"/>
      <c r="F67" s="15"/>
      <c r="G67" s="13"/>
      <c r="H67" s="196"/>
      <c r="I67" s="196"/>
      <c r="J67" s="196"/>
      <c r="K67" s="197"/>
      <c r="L67" s="198"/>
    </row>
    <row r="68" spans="2:12" ht="33.75" customHeight="1" x14ac:dyDescent="0.2">
      <c r="B68" s="13"/>
      <c r="C68" s="238"/>
      <c r="D68" s="53" t="s">
        <v>13</v>
      </c>
      <c r="E68" s="46" t="s">
        <v>2</v>
      </c>
      <c r="F68" s="47">
        <f>SUM(F56:F66)</f>
        <v>0</v>
      </c>
      <c r="G68" s="47">
        <f t="shared" ref="G68:K68" si="4">SUM(G56:G66)</f>
        <v>654.89864864864865</v>
      </c>
      <c r="H68" s="47">
        <f t="shared" si="4"/>
        <v>624.89864864864865</v>
      </c>
      <c r="I68" s="47">
        <f t="shared" si="4"/>
        <v>361.0457251082251</v>
      </c>
      <c r="J68" s="47">
        <f t="shared" si="4"/>
        <v>1551.2449255751014</v>
      </c>
      <c r="K68" s="47">
        <f t="shared" si="4"/>
        <v>821.44021739130437</v>
      </c>
      <c r="L68" s="198"/>
    </row>
    <row r="69" spans="2:12" ht="18" customHeight="1" x14ac:dyDescent="0.2">
      <c r="B69" s="13"/>
      <c r="C69" s="13"/>
      <c r="D69" s="13"/>
      <c r="E69" s="13"/>
      <c r="F69" s="13"/>
      <c r="G69" s="13"/>
      <c r="H69" s="196"/>
      <c r="I69" s="196"/>
      <c r="J69" s="196"/>
      <c r="K69" s="197"/>
      <c r="L69" s="198"/>
    </row>
    <row r="70" spans="2:12" x14ac:dyDescent="0.2">
      <c r="L70" s="198"/>
    </row>
    <row r="71" spans="2:12" x14ac:dyDescent="0.2">
      <c r="L71" s="198"/>
    </row>
    <row r="72" spans="2:12" ht="72" customHeight="1" x14ac:dyDescent="0.2">
      <c r="B72" s="13"/>
      <c r="C72" s="13"/>
      <c r="D72" s="13"/>
      <c r="E72" s="13"/>
      <c r="F72" s="181" t="s">
        <v>312</v>
      </c>
      <c r="G72" s="181" t="str">
        <f>'introducere date'!$J$9</f>
        <v>Zona de colectare 1 ..... - mediul urban</v>
      </c>
      <c r="H72" s="181" t="str">
        <f>'introducere date'!$K$9</f>
        <v>Zona de colectare 1 .....- mediul rural</v>
      </c>
      <c r="I72" s="181" t="str">
        <f>'introducere date'!$L$9</f>
        <v>Zona de colectare 2 .....- mediul urban</v>
      </c>
      <c r="J72" s="181" t="str">
        <f>'introducere date'!$M$9</f>
        <v>Zona de colectare 2 ..... - mediul rural</v>
      </c>
      <c r="K72" s="181" t="str">
        <f>'introducere date'!$N$9</f>
        <v>Zona de colectare n .... - mediul .....</v>
      </c>
      <c r="L72" s="198"/>
    </row>
    <row r="73" spans="2:12" ht="34.5" customHeight="1" x14ac:dyDescent="0.2">
      <c r="B73" s="13"/>
      <c r="C73" s="199" t="s">
        <v>41</v>
      </c>
      <c r="D73" s="199" t="s">
        <v>190</v>
      </c>
      <c r="E73" s="199" t="s">
        <v>154</v>
      </c>
      <c r="F73" s="206" t="s">
        <v>4</v>
      </c>
      <c r="G73" s="199" t="s">
        <v>4</v>
      </c>
      <c r="H73" s="199" t="s">
        <v>4</v>
      </c>
      <c r="I73" s="199" t="s">
        <v>4</v>
      </c>
      <c r="J73" s="199" t="s">
        <v>4</v>
      </c>
      <c r="K73" s="199" t="s">
        <v>4</v>
      </c>
      <c r="L73" s="198"/>
    </row>
    <row r="74" spans="2:12" ht="14.25" x14ac:dyDescent="0.2">
      <c r="B74" s="13"/>
      <c r="C74" s="13"/>
      <c r="D74" s="13"/>
      <c r="E74" s="13"/>
      <c r="F74" s="13"/>
      <c r="G74" s="13"/>
      <c r="H74" s="196"/>
      <c r="I74" s="196"/>
      <c r="J74" s="196"/>
      <c r="K74" s="197"/>
      <c r="L74" s="198"/>
    </row>
    <row r="75" spans="2:12" ht="40.5" customHeight="1" x14ac:dyDescent="0.2">
      <c r="B75" s="13"/>
      <c r="C75" s="236" t="s">
        <v>21</v>
      </c>
      <c r="D75" s="7" t="s">
        <v>243</v>
      </c>
      <c r="E75" s="10" t="s">
        <v>12</v>
      </c>
      <c r="F75" s="67" t="str">
        <f>IFERROR(ROUND((F56*'introducere date'!I14*F18)/('introducere date'!I10*12),2), " - ")</f>
        <v xml:space="preserve"> - </v>
      </c>
      <c r="G75" s="67">
        <f>IFERROR(ROUND((G56*'introducere date'!J14*G18)/('introducere date'!J10*12),2), " - ")</f>
        <v>1.62</v>
      </c>
      <c r="H75" s="67">
        <f>IFERROR(ROUND((H56*'introducere date'!K14*H18)/('introducere date'!K10*12),2), " - ")</f>
        <v>1.48</v>
      </c>
      <c r="I75" s="67">
        <f>IFERROR(ROUND((I56*'introducere date'!L14*I18)/('introducere date'!L10*12),2), " - ")</f>
        <v>1.39</v>
      </c>
      <c r="J75" s="67">
        <f>IFERROR(ROUND((J56*'introducere date'!M14*J18)/('introducere date'!M10*12),2), " - ")</f>
        <v>1.52</v>
      </c>
      <c r="K75" s="67">
        <f>IFERROR(ROUND((K56*'introducere date'!N14*K18)/('introducere date'!N10*12),2), " - ")</f>
        <v>2.19</v>
      </c>
      <c r="L75" s="198"/>
    </row>
    <row r="76" spans="2:12" ht="14.25" x14ac:dyDescent="0.2">
      <c r="B76" s="13"/>
      <c r="C76" s="237"/>
      <c r="D76" s="13"/>
      <c r="E76" s="13"/>
      <c r="F76" s="15"/>
      <c r="G76" s="13"/>
      <c r="H76" s="196"/>
      <c r="I76" s="196"/>
      <c r="J76" s="196"/>
      <c r="K76" s="197"/>
      <c r="L76" s="198"/>
    </row>
    <row r="77" spans="2:12" ht="30.6" customHeight="1" x14ac:dyDescent="0.2">
      <c r="B77" s="13"/>
      <c r="C77" s="237"/>
      <c r="D77" s="7" t="s">
        <v>248</v>
      </c>
      <c r="E77" s="10" t="s">
        <v>12</v>
      </c>
      <c r="F77" s="67">
        <f>IFERROR(ROUND((F41*'introducere date'!I14*F20)/('introducere date'!I10*12),2), " - ")</f>
        <v>0</v>
      </c>
      <c r="G77" s="67">
        <f>IFERROR(ROUND((G41*'introducere date'!J14*G20)/('introducere date'!J10*12),2), " - ")</f>
        <v>0</v>
      </c>
      <c r="H77" s="67">
        <f>IFERROR(ROUND((H41*'introducere date'!K14*H20)/('introducere date'!K10*12),2), " - ")</f>
        <v>0</v>
      </c>
      <c r="I77" s="67">
        <f>IFERROR(ROUND((I41*'introducere date'!L14*I20)/('introducere date'!L10*12),2), " - ")</f>
        <v>0</v>
      </c>
      <c r="J77" s="67">
        <f>IFERROR(ROUND((J41*'introducere date'!M14*J20)/('introducere date'!M10*12),2), " - ")</f>
        <v>0</v>
      </c>
      <c r="K77" s="67">
        <f>IFERROR(ROUND((K41*'introducere date'!N14*K20)/('introducere date'!N10*12),2), " - ")</f>
        <v>0</v>
      </c>
      <c r="L77" s="198"/>
    </row>
    <row r="78" spans="2:12" ht="14.25" x14ac:dyDescent="0.2">
      <c r="B78" s="13"/>
      <c r="C78" s="237"/>
      <c r="D78" s="13"/>
      <c r="E78" s="13"/>
      <c r="F78" s="15"/>
      <c r="G78" s="13"/>
      <c r="H78" s="196"/>
      <c r="I78" s="196"/>
      <c r="J78" s="196"/>
      <c r="K78" s="197"/>
      <c r="L78" s="198"/>
    </row>
    <row r="79" spans="2:12" ht="30.75" customHeight="1" x14ac:dyDescent="0.2">
      <c r="B79" s="13"/>
      <c r="C79" s="237"/>
      <c r="D79" s="7" t="s">
        <v>244</v>
      </c>
      <c r="E79" s="10" t="s">
        <v>12</v>
      </c>
      <c r="F79" s="67">
        <f>IFERROR(ROUND((F43*'introducere date'!I14*F22)/('introducere date'!I10*12),2), " - ")</f>
        <v>0</v>
      </c>
      <c r="G79" s="67">
        <f>IFERROR(ROUND((G43*'introducere date'!J14*G22)/('introducere date'!J10*12),2), " - ")</f>
        <v>1.25</v>
      </c>
      <c r="H79" s="67">
        <f>IFERROR(ROUND((H43*'introducere date'!K14*H22)/('introducere date'!K10*12),2), " - ")</f>
        <v>1.25</v>
      </c>
      <c r="I79" s="67">
        <f>IFERROR(ROUND((I43*'introducere date'!L14*I22)/('introducere date'!L10*12),2), " - ")</f>
        <v>0.25</v>
      </c>
      <c r="J79" s="67">
        <f>IFERROR(ROUND((J43*'introducere date'!M14*J22)/('introducere date'!M10*12),2), " - ")</f>
        <v>5</v>
      </c>
      <c r="K79" s="67">
        <f>IFERROR(ROUND((K43*'introducere date'!N14*K22)/('introducere date'!N10*12),2), " - ")</f>
        <v>2.25</v>
      </c>
      <c r="L79" s="198"/>
    </row>
    <row r="80" spans="2:12" ht="14.25" x14ac:dyDescent="0.2">
      <c r="B80" s="13"/>
      <c r="C80" s="237"/>
      <c r="D80" s="13"/>
      <c r="E80" s="13"/>
      <c r="F80" s="15"/>
      <c r="G80" s="13"/>
      <c r="H80" s="196"/>
      <c r="I80" s="196"/>
      <c r="J80" s="196"/>
      <c r="K80" s="197"/>
      <c r="L80" s="198"/>
    </row>
    <row r="81" spans="2:12" ht="27" customHeight="1" x14ac:dyDescent="0.2">
      <c r="B81" s="13"/>
      <c r="C81" s="237"/>
      <c r="D81" s="7" t="s">
        <v>245</v>
      </c>
      <c r="E81" s="10" t="s">
        <v>12</v>
      </c>
      <c r="F81" s="67">
        <f>IFERROR(ROUND((F45*'introducere date'!I14*F28)/('introducere date'!I10*12),2), " - ")</f>
        <v>0</v>
      </c>
      <c r="G81" s="67">
        <f>IFERROR(ROUND((G45*'introducere date'!J14*G28)/('introducere date'!J10*12),2), " - ")</f>
        <v>0</v>
      </c>
      <c r="H81" s="67">
        <f>IFERROR(ROUND((H45*'introducere date'!K14*H28)/('introducere date'!K10*12),2), " - ")</f>
        <v>0</v>
      </c>
      <c r="I81" s="67">
        <f>IFERROR(ROUND((I45*'introducere date'!L14*I28)/('introducere date'!L10*12),2), " - ")</f>
        <v>0</v>
      </c>
      <c r="J81" s="67">
        <f>IFERROR(ROUND((J45*'introducere date'!M14*J28)/('introducere date'!M10*12),2), " - ")</f>
        <v>0</v>
      </c>
      <c r="K81" s="67">
        <f>IFERROR(ROUND((K45*'introducere date'!N14*K28)/('introducere date'!N10*12),2), " - ")</f>
        <v>0</v>
      </c>
      <c r="L81" s="198"/>
    </row>
    <row r="82" spans="2:12" ht="14.25" x14ac:dyDescent="0.2">
      <c r="B82" s="13"/>
      <c r="C82" s="237"/>
      <c r="D82" s="13"/>
      <c r="E82" s="13"/>
      <c r="F82" s="15"/>
      <c r="G82" s="13"/>
      <c r="H82" s="196"/>
      <c r="I82" s="196"/>
      <c r="J82" s="196"/>
      <c r="K82" s="197"/>
      <c r="L82" s="198"/>
    </row>
    <row r="83" spans="2:12" ht="32.450000000000003" customHeight="1" x14ac:dyDescent="0.2">
      <c r="B83" s="13"/>
      <c r="C83" s="237"/>
      <c r="D83" s="7" t="s">
        <v>246</v>
      </c>
      <c r="E83" s="10" t="s">
        <v>12</v>
      </c>
      <c r="F83" s="67">
        <f>IFERROR(ROUND(F47*('introducere date'!I14*F30+'introducere date'!I14*F28*'introducere date'!I76)/('introducere date'!I10*12),2), " - ")</f>
        <v>0</v>
      </c>
      <c r="G83" s="67">
        <f>IFERROR(ROUND(G47*('introducere date'!J14*G30+'introducere date'!J14*G28*'introducere date'!J76)/('introducere date'!J10*12),2), " - ")</f>
        <v>0.1</v>
      </c>
      <c r="H83" s="67">
        <f>IFERROR(ROUND(H47*('introducere date'!K14*H30+'introducere date'!K14*H28*'introducere date'!K76)/('introducere date'!K10*12),2), " - ")</f>
        <v>0.1</v>
      </c>
      <c r="I83" s="67">
        <f>IFERROR(ROUND(I47*('introducere date'!L14*I30+'introducere date'!L14*I28*'introducere date'!L76)/('introducere date'!L10*12),2), " - ")</f>
        <v>0.02</v>
      </c>
      <c r="J83" s="67">
        <f>IFERROR(ROUND(J47*('introducere date'!M14*J30+'introducere date'!M14*J28*'introducere date'!M76)/('introducere date'!M10*12),2), " - ")</f>
        <v>0.39</v>
      </c>
      <c r="K83" s="67">
        <f>IFERROR(ROUND(K47*('introducere date'!N14*K30+'introducere date'!N14*K28*'introducere date'!N76)/('introducere date'!N10*12),2), " - ")</f>
        <v>0.18</v>
      </c>
      <c r="L83" s="198"/>
    </row>
    <row r="84" spans="2:12" ht="14.25" x14ac:dyDescent="0.2">
      <c r="B84" s="13"/>
      <c r="C84" s="237"/>
      <c r="D84" s="13"/>
      <c r="E84" s="13"/>
      <c r="F84" s="15"/>
      <c r="G84" s="13"/>
      <c r="H84" s="196"/>
      <c r="I84" s="196"/>
      <c r="J84" s="196"/>
      <c r="K84" s="197"/>
      <c r="L84" s="198"/>
    </row>
    <row r="85" spans="2:12" ht="45" customHeight="1" x14ac:dyDescent="0.2">
      <c r="B85" s="13"/>
      <c r="C85" s="237"/>
      <c r="D85" s="7" t="s">
        <v>247</v>
      </c>
      <c r="E85" s="10" t="s">
        <v>12</v>
      </c>
      <c r="F85" s="67">
        <f>F49*('introducere date'!I14*F30+'introducere date'!I14*F28*'introducere date'!I76)/('introducere date'!I10*12)</f>
        <v>0</v>
      </c>
      <c r="G85" s="67">
        <f>G49*('introducere date'!J14*G30+'introducere date'!J14*G28*'introducere date'!J76)/('introducere date'!J10*12)</f>
        <v>6.25E-2</v>
      </c>
      <c r="H85" s="67">
        <f>H49*('introducere date'!K14*H30+'introducere date'!K14*H28*'introducere date'!K76)/('introducere date'!K10*12)</f>
        <v>6.25E-2</v>
      </c>
      <c r="I85" s="67">
        <f>I49*('introducere date'!L14*I30+'introducere date'!L14*I28*'introducere date'!L76)/('introducere date'!L10*12)</f>
        <v>1.2500000000000001E-2</v>
      </c>
      <c r="J85" s="67">
        <f>J49*('introducere date'!M14*J30+'introducere date'!M14*J28*'introducere date'!M76)/('introducere date'!M10*12)</f>
        <v>0.25</v>
      </c>
      <c r="K85" s="67">
        <f>K49*('introducere date'!N14*K30+'introducere date'!N14*K28*'introducere date'!N76)/('introducere date'!N10*12)</f>
        <v>0.1125</v>
      </c>
      <c r="L85" s="198"/>
    </row>
    <row r="86" spans="2:12" ht="14.25" x14ac:dyDescent="0.2">
      <c r="B86" s="13"/>
      <c r="C86" s="237"/>
      <c r="D86" s="13"/>
      <c r="E86" s="13"/>
      <c r="F86" s="15"/>
      <c r="G86" s="13"/>
      <c r="H86" s="196"/>
      <c r="I86" s="196"/>
      <c r="J86" s="196"/>
      <c r="K86" s="197"/>
      <c r="L86" s="198"/>
    </row>
    <row r="87" spans="2:12" ht="33" customHeight="1" x14ac:dyDescent="0.2">
      <c r="B87" s="13"/>
      <c r="C87" s="238"/>
      <c r="D87" s="54" t="s">
        <v>13</v>
      </c>
      <c r="E87" s="46" t="s">
        <v>12</v>
      </c>
      <c r="F87" s="47">
        <f>SUM(F75:F85)</f>
        <v>0</v>
      </c>
      <c r="G87" s="47">
        <f t="shared" ref="G87:K87" si="5">SUM(G75:G85)</f>
        <v>3.0325000000000002</v>
      </c>
      <c r="H87" s="47">
        <f t="shared" si="5"/>
        <v>2.8925000000000001</v>
      </c>
      <c r="I87" s="47">
        <f t="shared" si="5"/>
        <v>1.6724999999999999</v>
      </c>
      <c r="J87" s="47">
        <f t="shared" si="5"/>
        <v>7.1599999999999993</v>
      </c>
      <c r="K87" s="47">
        <f t="shared" si="5"/>
        <v>4.732499999999999</v>
      </c>
      <c r="L87" s="198"/>
    </row>
    <row r="88" spans="2:12" ht="14.25" x14ac:dyDescent="0.2">
      <c r="B88" s="13"/>
      <c r="C88" s="13"/>
      <c r="D88" s="13"/>
      <c r="E88" s="13"/>
      <c r="F88" s="13"/>
      <c r="G88" s="13"/>
      <c r="H88" s="66"/>
      <c r="I88" s="196"/>
      <c r="J88" s="196"/>
      <c r="K88" s="197"/>
      <c r="L88" s="198"/>
    </row>
    <row r="89" spans="2:12" ht="14.25" x14ac:dyDescent="0.2">
      <c r="B89" s="13"/>
      <c r="C89" s="13"/>
      <c r="D89" s="13"/>
      <c r="E89" s="13"/>
      <c r="F89" s="13"/>
      <c r="G89" s="13"/>
      <c r="H89" s="196"/>
      <c r="I89" s="196"/>
      <c r="J89" s="196"/>
      <c r="K89" s="197"/>
      <c r="L89" s="198"/>
    </row>
    <row r="90" spans="2:12" ht="14.25" x14ac:dyDescent="0.2">
      <c r="B90" s="13"/>
      <c r="C90" s="13"/>
      <c r="D90" s="13"/>
      <c r="E90" s="13"/>
      <c r="F90" s="13"/>
      <c r="G90" s="13"/>
      <c r="H90" s="196"/>
      <c r="I90" s="196"/>
      <c r="J90" s="196"/>
      <c r="K90" s="197"/>
      <c r="L90" s="198"/>
    </row>
    <row r="91" spans="2:12" x14ac:dyDescent="0.2">
      <c r="L91" s="198"/>
    </row>
    <row r="92" spans="2:12" x14ac:dyDescent="0.2">
      <c r="L92" s="198"/>
    </row>
    <row r="93" spans="2:12" ht="75.75" customHeight="1" x14ac:dyDescent="0.2">
      <c r="B93" s="13"/>
      <c r="C93" s="13"/>
      <c r="D93" s="13"/>
      <c r="E93" s="13"/>
      <c r="F93" s="181" t="s">
        <v>312</v>
      </c>
      <c r="G93" s="181" t="str">
        <f>'introducere date'!$J$9</f>
        <v>Zona de colectare 1 ..... - mediul urban</v>
      </c>
      <c r="H93" s="181" t="str">
        <f>'introducere date'!$K$9</f>
        <v>Zona de colectare 1 .....- mediul rural</v>
      </c>
      <c r="I93" s="181" t="str">
        <f>'introducere date'!$L$9</f>
        <v>Zona de colectare 2 .....- mediul urban</v>
      </c>
      <c r="J93" s="181" t="str">
        <f>'introducere date'!$M$9</f>
        <v>Zona de colectare 2 ..... - mediul rural</v>
      </c>
      <c r="K93" s="181" t="str">
        <f>'introducere date'!$N$9</f>
        <v>Zona de colectare n .... - mediul .....</v>
      </c>
      <c r="L93" s="198"/>
    </row>
    <row r="94" spans="2:12" ht="32.25" customHeight="1" x14ac:dyDescent="0.2">
      <c r="B94" s="13"/>
      <c r="C94" s="199" t="s">
        <v>41</v>
      </c>
      <c r="D94" s="199" t="s">
        <v>191</v>
      </c>
      <c r="E94" s="199" t="s">
        <v>154</v>
      </c>
      <c r="F94" s="206" t="s">
        <v>4</v>
      </c>
      <c r="G94" s="199" t="s">
        <v>4</v>
      </c>
      <c r="H94" s="199" t="s">
        <v>4</v>
      </c>
      <c r="I94" s="199" t="s">
        <v>4</v>
      </c>
      <c r="J94" s="199" t="s">
        <v>4</v>
      </c>
      <c r="K94" s="199" t="s">
        <v>4</v>
      </c>
      <c r="L94" s="198"/>
    </row>
    <row r="95" spans="2:12" ht="14.25" x14ac:dyDescent="0.2">
      <c r="B95" s="13"/>
      <c r="C95" s="13"/>
      <c r="D95" s="13"/>
      <c r="E95" s="13"/>
      <c r="F95" s="13"/>
      <c r="G95" s="13"/>
      <c r="H95" s="196"/>
      <c r="I95" s="196"/>
      <c r="J95" s="196"/>
      <c r="K95" s="197"/>
      <c r="L95" s="198"/>
    </row>
    <row r="96" spans="2:12" ht="27" customHeight="1" x14ac:dyDescent="0.2">
      <c r="B96" s="13"/>
      <c r="C96" s="236" t="s">
        <v>22</v>
      </c>
      <c r="D96" s="7" t="s">
        <v>107</v>
      </c>
      <c r="E96" s="10" t="s">
        <v>23</v>
      </c>
      <c r="F96" s="9" t="str">
        <f>IFERROR(ROUND(F56*'introducere date'!I25,2), " -")</f>
        <v xml:space="preserve"> -</v>
      </c>
      <c r="G96" s="9">
        <f>IFERROR(ROUND(G56*'introducere date'!J25,2), " -")</f>
        <v>52.5</v>
      </c>
      <c r="H96" s="9">
        <f>IFERROR(ROUND(H56*'introducere date'!K25,2), " -")</f>
        <v>48</v>
      </c>
      <c r="I96" s="9">
        <f>IFERROR(ROUND(I56*'introducere date'!L25,2), " -")</f>
        <v>45</v>
      </c>
      <c r="J96" s="9">
        <f>IFERROR(ROUND(J56*'introducere date'!M25,2), " -")</f>
        <v>49.5</v>
      </c>
      <c r="K96" s="9">
        <f>IFERROR(ROUND(K56*'introducere date'!N25,2), " -")</f>
        <v>57</v>
      </c>
      <c r="L96" s="198"/>
    </row>
    <row r="97" spans="2:12" ht="14.25" x14ac:dyDescent="0.2">
      <c r="B97" s="13"/>
      <c r="C97" s="237"/>
      <c r="D97" s="13"/>
      <c r="E97" s="13"/>
      <c r="F97" s="15"/>
      <c r="G97" s="13"/>
      <c r="H97" s="196"/>
      <c r="I97" s="196"/>
      <c r="J97" s="196"/>
      <c r="K97" s="197"/>
      <c r="L97" s="198"/>
    </row>
    <row r="98" spans="2:12" ht="45" customHeight="1" x14ac:dyDescent="0.2">
      <c r="B98" s="13"/>
      <c r="C98" s="237"/>
      <c r="D98" s="7" t="s">
        <v>108</v>
      </c>
      <c r="E98" s="10" t="s">
        <v>23</v>
      </c>
      <c r="F98" s="9" t="str">
        <f>IFERROR(ROUND(F58*'introducere date'!I25,2)," -")</f>
        <v xml:space="preserve"> -</v>
      </c>
      <c r="G98" s="9" t="str">
        <f>IFERROR(ROUND(G58*'introducere date'!J25,2)," -")</f>
        <v xml:space="preserve"> -</v>
      </c>
      <c r="H98" s="9" t="str">
        <f>IFERROR(ROUND(H58*'introducere date'!K25,2)," -")</f>
        <v xml:space="preserve"> -</v>
      </c>
      <c r="I98" s="9" t="str">
        <f>IFERROR(ROUND(I58*'introducere date'!L25,2)," -")</f>
        <v xml:space="preserve"> -</v>
      </c>
      <c r="J98" s="9" t="str">
        <f>IFERROR(ROUND(J58*'introducere date'!M25,2)," -")</f>
        <v xml:space="preserve"> -</v>
      </c>
      <c r="K98" s="9" t="str">
        <f>IFERROR(ROUND(K58*'introducere date'!N25,2)," -")</f>
        <v xml:space="preserve"> -</v>
      </c>
      <c r="L98" s="198"/>
    </row>
    <row r="99" spans="2:12" ht="14.25" x14ac:dyDescent="0.2">
      <c r="B99" s="13"/>
      <c r="C99" s="237"/>
      <c r="D99" s="13"/>
      <c r="E99" s="13"/>
      <c r="F99" s="15"/>
      <c r="G99" s="13"/>
      <c r="H99" s="196"/>
      <c r="I99" s="196"/>
      <c r="J99" s="196"/>
      <c r="K99" s="197"/>
      <c r="L99" s="198"/>
    </row>
    <row r="100" spans="2:12" ht="58.5" customHeight="1" x14ac:dyDescent="0.2">
      <c r="B100" s="13"/>
      <c r="C100" s="237"/>
      <c r="D100" s="7" t="s">
        <v>109</v>
      </c>
      <c r="E100" s="10" t="s">
        <v>23</v>
      </c>
      <c r="F100" s="9" t="str">
        <f>IFERROR(ROUND(F60*'introducere date'!I25,2)," - ")</f>
        <v xml:space="preserve"> - </v>
      </c>
      <c r="G100" s="9">
        <f>IFERROR(ROUND(G60*'introducere date'!J25,2)," - ")</f>
        <v>40.54</v>
      </c>
      <c r="H100" s="9">
        <f>IFERROR(ROUND(H60*'introducere date'!K25,2)," - ")</f>
        <v>40.54</v>
      </c>
      <c r="I100" s="9">
        <f>IFERROR(ROUND(I60*'introducere date'!L25,2)," - ")</f>
        <v>8.1199999999999992</v>
      </c>
      <c r="J100" s="9">
        <f>IFERROR(ROUND(J60*'introducere date'!M25,2)," - ")</f>
        <v>162.38</v>
      </c>
      <c r="K100" s="9">
        <f>IFERROR(ROUND(K60*'introducere date'!N25,2)," - ")</f>
        <v>58.7</v>
      </c>
      <c r="L100" s="198"/>
    </row>
    <row r="101" spans="2:12" ht="14.25" x14ac:dyDescent="0.2">
      <c r="B101" s="13"/>
      <c r="C101" s="237"/>
      <c r="D101" s="13"/>
      <c r="E101" s="13"/>
      <c r="F101" s="15"/>
      <c r="G101" s="13"/>
      <c r="H101" s="196"/>
      <c r="I101" s="196"/>
      <c r="J101" s="196"/>
      <c r="K101" s="197"/>
      <c r="L101" s="198"/>
    </row>
    <row r="102" spans="2:12" ht="45" customHeight="1" x14ac:dyDescent="0.2">
      <c r="B102" s="13"/>
      <c r="C102" s="237"/>
      <c r="D102" s="7" t="s">
        <v>110</v>
      </c>
      <c r="E102" s="10" t="s">
        <v>23</v>
      </c>
      <c r="F102" s="9" t="str">
        <f>IFERROR(ROUND(F62*'introducere date'!I25,2), " - ")</f>
        <v xml:space="preserve"> - </v>
      </c>
      <c r="G102" s="9" t="str">
        <f>IFERROR(ROUND(G62*'introducere date'!J25,2), " - ")</f>
        <v xml:space="preserve"> - </v>
      </c>
      <c r="H102" s="9" t="str">
        <f>IFERROR(ROUND(H62*'introducere date'!K25,2), " - ")</f>
        <v xml:space="preserve"> - </v>
      </c>
      <c r="I102" s="9" t="str">
        <f>IFERROR(ROUND(I62*'introducere date'!L25,2), " - ")</f>
        <v xml:space="preserve"> - </v>
      </c>
      <c r="J102" s="9" t="str">
        <f>IFERROR(ROUND(J62*'introducere date'!M25,2), " - ")</f>
        <v xml:space="preserve"> - </v>
      </c>
      <c r="K102" s="9" t="str">
        <f>IFERROR(ROUND(K62*'introducere date'!N25,2), " - ")</f>
        <v xml:space="preserve"> - </v>
      </c>
      <c r="L102" s="198"/>
    </row>
    <row r="103" spans="2:12" ht="14.25" x14ac:dyDescent="0.2">
      <c r="B103" s="13"/>
      <c r="C103" s="237"/>
      <c r="D103" s="13"/>
      <c r="E103" s="13"/>
      <c r="F103" s="15"/>
      <c r="G103" s="13"/>
      <c r="H103" s="196"/>
      <c r="I103" s="196"/>
      <c r="J103" s="196"/>
      <c r="K103" s="197"/>
      <c r="L103" s="198"/>
    </row>
    <row r="104" spans="2:12" ht="45" customHeight="1" x14ac:dyDescent="0.2">
      <c r="B104" s="13"/>
      <c r="C104" s="237"/>
      <c r="D104" s="7" t="s">
        <v>111</v>
      </c>
      <c r="E104" s="10" t="s">
        <v>23</v>
      </c>
      <c r="F104" s="9">
        <f>IFERROR(ROUND(F64*'introducere date'!I25,2)," -")</f>
        <v>0</v>
      </c>
      <c r="G104" s="9">
        <f>IFERROR(ROUND(G64*'introducere date'!J25,2)," -")</f>
        <v>3.17</v>
      </c>
      <c r="H104" s="9">
        <f>IFERROR(ROUND(H64*'introducere date'!K25,2)," -")</f>
        <v>3.17</v>
      </c>
      <c r="I104" s="9">
        <f>IFERROR(ROUND(I64*'introducere date'!L25,2)," -")</f>
        <v>0.63</v>
      </c>
      <c r="J104" s="9">
        <f>IFERROR(ROUND(J64*'introducere date'!M25,2)," -")</f>
        <v>12.69</v>
      </c>
      <c r="K104" s="9">
        <f>IFERROR(ROUND(K64*'introducere date'!N25,2)," -")</f>
        <v>4.59</v>
      </c>
      <c r="L104" s="198"/>
    </row>
    <row r="105" spans="2:12" ht="14.25" x14ac:dyDescent="0.2">
      <c r="B105" s="13"/>
      <c r="C105" s="237"/>
      <c r="D105" s="13"/>
      <c r="E105" s="13"/>
      <c r="F105" s="15"/>
      <c r="G105" s="13"/>
      <c r="H105" s="196"/>
      <c r="I105" s="196"/>
      <c r="J105" s="196"/>
      <c r="K105" s="197"/>
      <c r="L105" s="198"/>
    </row>
    <row r="106" spans="2:12" ht="69" customHeight="1" x14ac:dyDescent="0.2">
      <c r="B106" s="13"/>
      <c r="C106" s="237"/>
      <c r="D106" s="7" t="s">
        <v>121</v>
      </c>
      <c r="E106" s="10" t="s">
        <v>23</v>
      </c>
      <c r="F106" s="9">
        <f>IFERROR(ROUND(F66*'introducere date'!I25,2)," ")</f>
        <v>0</v>
      </c>
      <c r="G106" s="9">
        <f>IFERROR(ROUND(G66*'introducere date'!J25,2)," ")</f>
        <v>2.0299999999999998</v>
      </c>
      <c r="H106" s="9">
        <f>IFERROR(ROUND(H66*'introducere date'!K25,2)," ")</f>
        <v>2.0299999999999998</v>
      </c>
      <c r="I106" s="9">
        <f>IFERROR(ROUND(I66*'introducere date'!L25,2)," ")</f>
        <v>0.41</v>
      </c>
      <c r="J106" s="9">
        <f>IFERROR(ROUND(J66*'introducere date'!M25,2)," ")</f>
        <v>8.1199999999999992</v>
      </c>
      <c r="K106" s="9">
        <f>IFERROR(ROUND(K66*'introducere date'!N25,2)," ")</f>
        <v>2.93</v>
      </c>
      <c r="L106" s="198"/>
    </row>
    <row r="107" spans="2:12" ht="14.25" x14ac:dyDescent="0.2">
      <c r="B107" s="13"/>
      <c r="C107" s="237"/>
      <c r="D107" s="13"/>
      <c r="E107" s="13"/>
      <c r="F107" s="15"/>
      <c r="G107" s="13"/>
      <c r="H107" s="196"/>
      <c r="I107" s="196"/>
      <c r="J107" s="196"/>
      <c r="K107" s="197"/>
      <c r="L107" s="198"/>
    </row>
    <row r="108" spans="2:12" ht="25.9" customHeight="1" x14ac:dyDescent="0.2">
      <c r="B108" s="13"/>
      <c r="C108" s="238"/>
      <c r="D108" s="53" t="s">
        <v>13</v>
      </c>
      <c r="E108" s="46" t="s">
        <v>23</v>
      </c>
      <c r="F108" s="47">
        <f>SUM(F96:F106)</f>
        <v>0</v>
      </c>
      <c r="G108" s="47">
        <f t="shared" ref="G108:K108" si="6">SUM(G96:G106)</f>
        <v>98.24</v>
      </c>
      <c r="H108" s="47">
        <f t="shared" si="6"/>
        <v>93.74</v>
      </c>
      <c r="I108" s="47">
        <f t="shared" si="6"/>
        <v>54.16</v>
      </c>
      <c r="J108" s="47">
        <f t="shared" si="6"/>
        <v>232.69</v>
      </c>
      <c r="K108" s="47">
        <f t="shared" si="6"/>
        <v>123.22000000000001</v>
      </c>
      <c r="L108" s="198"/>
    </row>
    <row r="109" spans="2:12" ht="21" customHeight="1" x14ac:dyDescent="0.2">
      <c r="B109" s="13"/>
      <c r="C109" s="13"/>
      <c r="D109" s="13"/>
      <c r="E109" s="13"/>
      <c r="F109" s="13"/>
      <c r="G109" s="13"/>
      <c r="H109" s="196"/>
      <c r="I109" s="196"/>
      <c r="J109" s="196"/>
      <c r="K109" s="197"/>
      <c r="L109" s="198"/>
    </row>
    <row r="112" spans="2:12" x14ac:dyDescent="0.2">
      <c r="E112" s="19"/>
    </row>
    <row r="117" spans="6:8" x14ac:dyDescent="0.2">
      <c r="F117" s="21"/>
      <c r="G117" s="21"/>
      <c r="H117" s="21"/>
    </row>
    <row r="119" spans="6:8" x14ac:dyDescent="0.2">
      <c r="F119" s="21"/>
      <c r="G119" s="21"/>
      <c r="H119" s="21"/>
    </row>
    <row r="120" spans="6:8" x14ac:dyDescent="0.2">
      <c r="F120" s="21"/>
      <c r="G120" s="21"/>
      <c r="H120" s="21"/>
    </row>
    <row r="122" spans="6:8" x14ac:dyDescent="0.2">
      <c r="F122" s="21"/>
      <c r="G122" s="21"/>
      <c r="H122" s="21"/>
    </row>
    <row r="123" spans="6:8" x14ac:dyDescent="0.2">
      <c r="F123" s="21"/>
      <c r="G123" s="21"/>
      <c r="H123" s="21"/>
    </row>
  </sheetData>
  <sheetProtection algorithmName="SHA-512" hashValue="G7PB55HKP5SyQg4f5P92yId6ov5c0oYcaM/+I2rej4EE2YYJuyGElFXY68/iu3qFBdzBvq0/sOuLqzxQ1cJLwg==" saltValue="5++CkUfYBuq4+VOttnf1cA==" spinCount="100000" sheet="1" objects="1" scenarios="1" formatCells="0" formatColumns="0" formatRows="0" insertColumns="0" insertRows="0"/>
  <mergeCells count="7">
    <mergeCell ref="B2:L2"/>
    <mergeCell ref="C56:C68"/>
    <mergeCell ref="C75:C87"/>
    <mergeCell ref="C96:C108"/>
    <mergeCell ref="C16:D16"/>
    <mergeCell ref="C6:D6"/>
    <mergeCell ref="C12:C14"/>
  </mergeCells>
  <phoneticPr fontId="23" type="noConversion"/>
  <dataValidations count="3">
    <dataValidation type="decimal" allowBlank="1" showInputMessage="1" showErrorMessage="1" error="ATENTIE !_x000a_Valoarea minimă este de 75%" sqref="F10:K10" xr:uid="{4B9CD49A-A78B-47DE-9F62-34A20F99DD0F}">
      <formula1>0.75</formula1>
      <formula2>1</formula2>
    </dataValidation>
    <dataValidation type="decimal" allowBlank="1" showInputMessage="1" showErrorMessage="1" error="ATENTIE !_x000a__x000a_Valoarea minima este de 70% !" sqref="F8:K8" xr:uid="{B6966A6D-CA70-4164-BAED-712F763D70C2}">
      <formula1>0.7</formula1>
      <formula2>1</formula2>
    </dataValidation>
    <dataValidation type="decimal" allowBlank="1" showInputMessage="1" showErrorMessage="1" error="ATENTIE !_x000a__x000a_Valoarea maxima a reziduurilor este de 25% !" sqref="F12:K14" xr:uid="{AB9CB759-EE65-4707-A058-A180F07B9A90}">
      <formula1>0</formula1>
      <formula2>0.25</formula2>
    </dataValidation>
  </dataValidations>
  <pageMargins left="0.7" right="0.7" top="0.75" bottom="0.75" header="0.3" footer="0.3"/>
  <pageSetup scale="48" orientation="portrait" r:id="rId1"/>
  <rowBreaks count="1" manualBreakCount="1">
    <brk id="34"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3B38-47CF-4C79-A5EE-C411C563543F}">
  <dimension ref="D2:D5"/>
  <sheetViews>
    <sheetView workbookViewId="0">
      <selection activeCell="D24" sqref="D24"/>
    </sheetView>
  </sheetViews>
  <sheetFormatPr defaultRowHeight="15" x14ac:dyDescent="0.25"/>
  <cols>
    <col min="4" max="4" width="27.28515625" customWidth="1"/>
  </cols>
  <sheetData>
    <row r="2" spans="4:4" x14ac:dyDescent="0.25">
      <c r="D2" t="s">
        <v>181</v>
      </c>
    </row>
    <row r="3" spans="4:4" x14ac:dyDescent="0.25">
      <c r="D3" t="s">
        <v>182</v>
      </c>
    </row>
    <row r="4" spans="4:4" x14ac:dyDescent="0.25">
      <c r="D4" t="s">
        <v>183</v>
      </c>
    </row>
    <row r="5" spans="4:4" x14ac:dyDescent="0.25">
      <c r="D5"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DE6F-875D-4815-BC1F-79B9EA79748D}">
  <dimension ref="D2:E3"/>
  <sheetViews>
    <sheetView workbookViewId="0">
      <selection activeCell="G12" sqref="G12"/>
    </sheetView>
  </sheetViews>
  <sheetFormatPr defaultRowHeight="15" x14ac:dyDescent="0.25"/>
  <sheetData>
    <row r="2" spans="4:5" x14ac:dyDescent="0.25">
      <c r="D2" t="s">
        <v>36</v>
      </c>
      <c r="E2" t="s">
        <v>44</v>
      </c>
    </row>
    <row r="3" spans="4:5" x14ac:dyDescent="0.25">
      <c r="D3" t="s">
        <v>37</v>
      </c>
      <c r="E3" t="s">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201-1636-4FA3-AA85-09A5BFD508CB}">
  <dimension ref="B3:L189"/>
  <sheetViews>
    <sheetView zoomScaleNormal="100" workbookViewId="0">
      <selection activeCell="R11" sqref="R11"/>
    </sheetView>
  </sheetViews>
  <sheetFormatPr defaultColWidth="9.140625" defaultRowHeight="12.75" x14ac:dyDescent="0.2"/>
  <cols>
    <col min="1" max="1" width="6.28515625" style="2" customWidth="1"/>
    <col min="2" max="2" width="4.7109375" style="2" customWidth="1"/>
    <col min="3" max="3" width="18.85546875" style="12" customWidth="1"/>
    <col min="4" max="4" width="99.85546875" style="6" customWidth="1"/>
    <col min="5" max="5" width="12.28515625" style="11" customWidth="1"/>
    <col min="6" max="6" width="18.42578125" style="8" hidden="1" customWidth="1"/>
    <col min="7" max="7" width="13.28515625" style="8" customWidth="1"/>
    <col min="8" max="8" width="12.28515625" style="8" customWidth="1"/>
    <col min="9" max="9" width="12.7109375" style="8" customWidth="1"/>
    <col min="10" max="10" width="12.85546875" style="23" customWidth="1"/>
    <col min="11" max="11" width="11.42578125" style="2" customWidth="1"/>
    <col min="12" max="12" width="3.140625" style="2" customWidth="1"/>
    <col min="13" max="16384" width="9.140625" style="2"/>
  </cols>
  <sheetData>
    <row r="3" spans="2:12" ht="31.15" customHeight="1" x14ac:dyDescent="0.2">
      <c r="B3" s="242" t="s">
        <v>80</v>
      </c>
      <c r="C3" s="235"/>
      <c r="D3" s="235"/>
      <c r="E3" s="235"/>
      <c r="F3" s="235"/>
      <c r="G3" s="235"/>
      <c r="H3" s="235"/>
      <c r="I3" s="235"/>
      <c r="J3" s="235"/>
      <c r="K3" s="235"/>
      <c r="L3" s="235"/>
    </row>
    <row r="5" spans="2:12" x14ac:dyDescent="0.2">
      <c r="B5" s="198"/>
      <c r="C5" s="207"/>
      <c r="D5" s="64"/>
      <c r="E5" s="65"/>
      <c r="F5" s="196"/>
      <c r="G5" s="196"/>
      <c r="H5" s="196"/>
      <c r="I5" s="196"/>
      <c r="J5" s="200"/>
      <c r="K5" s="198"/>
      <c r="L5" s="198"/>
    </row>
    <row r="6" spans="2:12" ht="72" customHeight="1" x14ac:dyDescent="0.2">
      <c r="B6" s="13"/>
      <c r="C6" s="13"/>
      <c r="D6" s="13"/>
      <c r="E6" s="13"/>
      <c r="F6" s="181" t="s">
        <v>312</v>
      </c>
      <c r="G6" s="201" t="str">
        <f>'introducere date'!$J$9</f>
        <v>Zona de colectare 1 ..... - mediul urban</v>
      </c>
      <c r="H6" s="201" t="str">
        <f>'introducere date'!$K$9</f>
        <v>Zona de colectare 1 .....- mediul rural</v>
      </c>
      <c r="I6" s="201" t="str">
        <f>'introducere date'!$L$9</f>
        <v>Zona de colectare 2 .....- mediul urban</v>
      </c>
      <c r="J6" s="201" t="str">
        <f>'introducere date'!$M$9</f>
        <v>Zona de colectare 2 ..... - mediul rural</v>
      </c>
      <c r="K6" s="201" t="str">
        <f>'introducere date'!$N$9</f>
        <v>Zona de colectare n .... - mediul .....</v>
      </c>
      <c r="L6" s="198"/>
    </row>
    <row r="7" spans="2:12" ht="20.45" customHeight="1" x14ac:dyDescent="0.2">
      <c r="B7" s="13"/>
      <c r="C7" s="239" t="s">
        <v>72</v>
      </c>
      <c r="D7" s="239"/>
      <c r="E7" s="30" t="s">
        <v>1</v>
      </c>
      <c r="F7" s="243" t="s">
        <v>4</v>
      </c>
      <c r="G7" s="243"/>
      <c r="H7" s="243"/>
      <c r="I7" s="243"/>
      <c r="J7" s="243"/>
      <c r="K7" s="243"/>
      <c r="L7" s="198"/>
    </row>
    <row r="8" spans="2:12" ht="10.15" customHeight="1" x14ac:dyDescent="0.2">
      <c r="B8" s="13"/>
      <c r="C8" s="13"/>
      <c r="D8" s="13"/>
      <c r="E8" s="13"/>
      <c r="F8" s="13"/>
      <c r="G8" s="13"/>
      <c r="H8" s="13"/>
      <c r="I8" s="196"/>
      <c r="J8" s="200"/>
      <c r="K8" s="198"/>
      <c r="L8" s="198"/>
    </row>
    <row r="9" spans="2:12" ht="27" customHeight="1" x14ac:dyDescent="0.2">
      <c r="B9" s="13"/>
      <c r="C9" s="17" t="s">
        <v>32</v>
      </c>
      <c r="D9" s="4" t="s">
        <v>33</v>
      </c>
      <c r="E9" s="18" t="s">
        <v>1</v>
      </c>
      <c r="F9" s="45">
        <f>'introducere date'!I19</f>
        <v>0</v>
      </c>
      <c r="G9" s="45">
        <f>'introducere date'!J19</f>
        <v>0.7</v>
      </c>
      <c r="H9" s="45">
        <f>'introducere date'!K19</f>
        <v>0.7</v>
      </c>
      <c r="I9" s="45">
        <f>'introducere date'!L19</f>
        <v>0.7</v>
      </c>
      <c r="J9" s="45">
        <f>'introducere date'!M19</f>
        <v>0.7</v>
      </c>
      <c r="K9" s="45">
        <f>'introducere date'!N19</f>
        <v>0.7</v>
      </c>
      <c r="L9" s="198"/>
    </row>
    <row r="10" spans="2:12" ht="14.25" customHeight="1" x14ac:dyDescent="0.2">
      <c r="B10" s="13"/>
      <c r="C10" s="13"/>
      <c r="D10" s="13"/>
      <c r="E10" s="13"/>
      <c r="F10" s="13"/>
      <c r="G10" s="13"/>
      <c r="H10" s="13"/>
      <c r="I10" s="196"/>
      <c r="J10" s="200"/>
      <c r="K10" s="198"/>
      <c r="L10" s="198"/>
    </row>
    <row r="11" spans="2:12" ht="27" customHeight="1" x14ac:dyDescent="0.2">
      <c r="B11" s="13"/>
      <c r="C11" s="244" t="s">
        <v>81</v>
      </c>
      <c r="D11" s="4" t="s">
        <v>249</v>
      </c>
      <c r="E11" s="18" t="s">
        <v>1</v>
      </c>
      <c r="F11" s="62">
        <f>'introducere date'!I76</f>
        <v>0</v>
      </c>
      <c r="G11" s="62">
        <f>'introducere date'!J76</f>
        <v>0</v>
      </c>
      <c r="H11" s="62">
        <f>'introducere date'!K76</f>
        <v>0</v>
      </c>
      <c r="I11" s="62">
        <f>'introducere date'!L76</f>
        <v>0</v>
      </c>
      <c r="J11" s="62">
        <f>'introducere date'!M76</f>
        <v>0</v>
      </c>
      <c r="K11" s="62">
        <f>'introducere date'!N76</f>
        <v>0</v>
      </c>
      <c r="L11" s="198"/>
    </row>
    <row r="12" spans="2:12" ht="27" customHeight="1" x14ac:dyDescent="0.2">
      <c r="B12" s="13"/>
      <c r="C12" s="245"/>
      <c r="D12" s="7" t="s">
        <v>156</v>
      </c>
      <c r="E12" s="18" t="s">
        <v>1</v>
      </c>
      <c r="F12" s="62">
        <f>'introducere date'!I75</f>
        <v>0</v>
      </c>
      <c r="G12" s="62">
        <f>'introducere date'!J75</f>
        <v>0</v>
      </c>
      <c r="H12" s="62">
        <f>'introducere date'!K75</f>
        <v>0</v>
      </c>
      <c r="I12" s="62">
        <f>'introducere date'!L75</f>
        <v>0</v>
      </c>
      <c r="J12" s="62">
        <f>'introducere date'!M75</f>
        <v>0</v>
      </c>
      <c r="K12" s="62">
        <f>'introducere date'!N75</f>
        <v>0</v>
      </c>
      <c r="L12" s="198"/>
    </row>
    <row r="13" spans="2:12" ht="8.4499999999999993" customHeight="1" x14ac:dyDescent="0.2">
      <c r="B13" s="13"/>
      <c r="C13" s="50"/>
      <c r="D13" s="51"/>
      <c r="E13" s="55"/>
      <c r="F13" s="59"/>
      <c r="G13" s="13"/>
      <c r="H13" s="13"/>
      <c r="I13" s="196"/>
      <c r="J13" s="200"/>
      <c r="K13" s="198"/>
      <c r="L13" s="198"/>
    </row>
    <row r="14" spans="2:12" ht="11.45" customHeight="1" x14ac:dyDescent="0.2">
      <c r="B14" s="13"/>
      <c r="C14" s="13"/>
      <c r="D14" s="13"/>
      <c r="E14" s="13"/>
      <c r="F14" s="90"/>
      <c r="G14" s="13"/>
      <c r="H14" s="38"/>
      <c r="I14" s="196"/>
      <c r="J14" s="200"/>
      <c r="K14" s="198"/>
      <c r="L14" s="198"/>
    </row>
    <row r="15" spans="2:12" ht="27" customHeight="1" x14ac:dyDescent="0.2">
      <c r="B15" s="13"/>
      <c r="C15" s="240" t="s">
        <v>82</v>
      </c>
      <c r="D15" s="4" t="s">
        <v>192</v>
      </c>
      <c r="E15" s="33" t="s">
        <v>1</v>
      </c>
      <c r="F15" s="62">
        <f>'introducere date'!I89</f>
        <v>0</v>
      </c>
      <c r="G15" s="62">
        <f>'introducere date'!J89</f>
        <v>0</v>
      </c>
      <c r="H15" s="62">
        <f>'introducere date'!K89</f>
        <v>0</v>
      </c>
      <c r="I15" s="62">
        <f>'introducere date'!L89</f>
        <v>0</v>
      </c>
      <c r="J15" s="62">
        <f>'introducere date'!M89</f>
        <v>0</v>
      </c>
      <c r="K15" s="62">
        <f>'introducere date'!N89</f>
        <v>0</v>
      </c>
      <c r="L15" s="198"/>
    </row>
    <row r="16" spans="2:12" ht="27" customHeight="1" x14ac:dyDescent="0.2">
      <c r="B16" s="13"/>
      <c r="C16" s="240"/>
      <c r="D16" s="4" t="s">
        <v>157</v>
      </c>
      <c r="E16" s="33" t="s">
        <v>1</v>
      </c>
      <c r="F16" s="62">
        <f>'introducere date'!I90</f>
        <v>0</v>
      </c>
      <c r="G16" s="62">
        <f>'introducere date'!J90</f>
        <v>0</v>
      </c>
      <c r="H16" s="62">
        <f>'introducere date'!K90</f>
        <v>0</v>
      </c>
      <c r="I16" s="62">
        <f>'introducere date'!L90</f>
        <v>0</v>
      </c>
      <c r="J16" s="62">
        <f>'introducere date'!M90</f>
        <v>0</v>
      </c>
      <c r="K16" s="62">
        <f>'introducere date'!N90</f>
        <v>0</v>
      </c>
      <c r="L16" s="198"/>
    </row>
    <row r="17" spans="2:12" ht="9" customHeight="1" x14ac:dyDescent="0.2">
      <c r="B17" s="13"/>
      <c r="C17" s="50"/>
      <c r="D17" s="57"/>
      <c r="E17" s="58"/>
      <c r="F17" s="59"/>
      <c r="G17" s="13"/>
      <c r="H17" s="56"/>
      <c r="I17" s="196"/>
      <c r="J17" s="200"/>
      <c r="K17" s="198"/>
      <c r="L17" s="198"/>
    </row>
    <row r="18" spans="2:12" ht="7.15" customHeight="1" x14ac:dyDescent="0.2">
      <c r="B18" s="13"/>
      <c r="C18" s="13"/>
      <c r="D18" s="13"/>
      <c r="E18" s="13"/>
      <c r="F18" s="90"/>
      <c r="G18" s="13"/>
      <c r="H18" s="38"/>
      <c r="I18" s="196"/>
      <c r="J18" s="200"/>
      <c r="K18" s="198"/>
      <c r="L18" s="198"/>
    </row>
    <row r="19" spans="2:12" ht="27" customHeight="1" x14ac:dyDescent="0.2">
      <c r="B19" s="13"/>
      <c r="C19" s="240" t="s">
        <v>83</v>
      </c>
      <c r="D19" s="4" t="s">
        <v>158</v>
      </c>
      <c r="E19" s="33" t="s">
        <v>1</v>
      </c>
      <c r="F19" s="62">
        <f>'introducere date'!I103</f>
        <v>0</v>
      </c>
      <c r="G19" s="62">
        <f>'introducere date'!J103</f>
        <v>0</v>
      </c>
      <c r="H19" s="62">
        <f>'introducere date'!K103</f>
        <v>0</v>
      </c>
      <c r="I19" s="62">
        <f>'introducere date'!L103</f>
        <v>0</v>
      </c>
      <c r="J19" s="62">
        <f>'introducere date'!M103</f>
        <v>0</v>
      </c>
      <c r="K19" s="62">
        <f>'introducere date'!N103</f>
        <v>0</v>
      </c>
      <c r="L19" s="198"/>
    </row>
    <row r="20" spans="2:12" ht="27" customHeight="1" x14ac:dyDescent="0.2">
      <c r="B20" s="13"/>
      <c r="C20" s="240"/>
      <c r="D20" s="4" t="s">
        <v>159</v>
      </c>
      <c r="E20" s="33" t="s">
        <v>1</v>
      </c>
      <c r="F20" s="62">
        <f>'introducere date'!I104</f>
        <v>0</v>
      </c>
      <c r="G20" s="62">
        <f>'introducere date'!J104</f>
        <v>0</v>
      </c>
      <c r="H20" s="62">
        <f>'introducere date'!K104</f>
        <v>0</v>
      </c>
      <c r="I20" s="62">
        <f>'introducere date'!L104</f>
        <v>0</v>
      </c>
      <c r="J20" s="62">
        <f>'introducere date'!M104</f>
        <v>0</v>
      </c>
      <c r="K20" s="62">
        <f>'introducere date'!N104</f>
        <v>0</v>
      </c>
      <c r="L20" s="198"/>
    </row>
    <row r="21" spans="2:12" ht="12.75" customHeight="1" x14ac:dyDescent="0.2">
      <c r="B21" s="13"/>
      <c r="C21" s="13"/>
      <c r="D21" s="13"/>
      <c r="E21" s="13"/>
      <c r="F21" s="13"/>
      <c r="G21" s="13"/>
      <c r="H21" s="13"/>
      <c r="I21" s="196"/>
      <c r="J21" s="200"/>
      <c r="K21" s="198"/>
      <c r="L21" s="198"/>
    </row>
    <row r="22" spans="2:12" ht="60" x14ac:dyDescent="0.2">
      <c r="B22" s="13"/>
      <c r="C22" s="50"/>
      <c r="D22" s="57"/>
      <c r="E22" s="58"/>
      <c r="F22" s="181" t="s">
        <v>312</v>
      </c>
      <c r="G22" s="201" t="str">
        <f>'introducere date'!$J$9</f>
        <v>Zona de colectare 1 ..... - mediul urban</v>
      </c>
      <c r="H22" s="201" t="str">
        <f>'introducere date'!$K$9</f>
        <v>Zona de colectare 1 .....- mediul rural</v>
      </c>
      <c r="I22" s="201" t="str">
        <f>'introducere date'!$L$9</f>
        <v>Zona de colectare 2 .....- mediul urban</v>
      </c>
      <c r="J22" s="201" t="str">
        <f>'introducere date'!$M$9</f>
        <v>Zona de colectare 2 ..... - mediul rural</v>
      </c>
      <c r="K22" s="201" t="str">
        <f>'introducere date'!$N$9</f>
        <v>Zona de colectare n .... - mediul .....</v>
      </c>
      <c r="L22" s="198"/>
    </row>
    <row r="23" spans="2:12" ht="18" customHeight="1" x14ac:dyDescent="0.2">
      <c r="B23" s="13"/>
      <c r="C23" s="239" t="s">
        <v>40</v>
      </c>
      <c r="D23" s="239"/>
      <c r="E23" s="31" t="s">
        <v>0</v>
      </c>
      <c r="F23" s="243" t="s">
        <v>4</v>
      </c>
      <c r="G23" s="243"/>
      <c r="H23" s="243"/>
      <c r="I23" s="243"/>
      <c r="J23" s="243"/>
      <c r="K23" s="243"/>
      <c r="L23" s="198"/>
    </row>
    <row r="24" spans="2:12" ht="11.45" customHeight="1" x14ac:dyDescent="0.2">
      <c r="B24" s="13"/>
      <c r="C24" s="13"/>
      <c r="D24" s="13"/>
      <c r="E24" s="13"/>
      <c r="F24" s="13"/>
      <c r="G24" s="13"/>
      <c r="H24" s="13"/>
      <c r="I24" s="196"/>
      <c r="J24" s="200"/>
      <c r="K24" s="198"/>
      <c r="L24" s="198"/>
    </row>
    <row r="25" spans="2:12" ht="27" customHeight="1" x14ac:dyDescent="0.2">
      <c r="B25" s="13"/>
      <c r="C25" s="169" t="s">
        <v>84</v>
      </c>
      <c r="D25" s="3" t="s">
        <v>281</v>
      </c>
      <c r="E25" s="5" t="s">
        <v>0</v>
      </c>
      <c r="F25" s="20">
        <f>'introducere date'!I23</f>
        <v>16918</v>
      </c>
      <c r="G25" s="20">
        <f>'introducere date'!J23</f>
        <v>1230</v>
      </c>
      <c r="H25" s="20">
        <f>'introducere date'!K23</f>
        <v>615</v>
      </c>
      <c r="I25" s="20">
        <f>'introducere date'!L23</f>
        <v>12304</v>
      </c>
      <c r="J25" s="20">
        <f>'introducere date'!M23</f>
        <v>2461</v>
      </c>
      <c r="K25" s="20">
        <f>'introducere date'!N23</f>
        <v>308</v>
      </c>
      <c r="L25" s="198"/>
    </row>
    <row r="26" spans="2:12" ht="9.75" customHeight="1" x14ac:dyDescent="0.2">
      <c r="B26" s="13"/>
      <c r="C26" s="16"/>
      <c r="D26" s="13"/>
      <c r="E26" s="13"/>
      <c r="F26" s="15"/>
      <c r="G26" s="13"/>
      <c r="H26" s="13"/>
      <c r="I26" s="196"/>
      <c r="J26" s="200"/>
      <c r="K26" s="198"/>
      <c r="L26" s="198"/>
    </row>
    <row r="27" spans="2:12" ht="27" customHeight="1" x14ac:dyDescent="0.2">
      <c r="B27" s="13"/>
      <c r="C27" s="169" t="s">
        <v>86</v>
      </c>
      <c r="D27" s="73" t="s">
        <v>282</v>
      </c>
      <c r="E27" s="5" t="s">
        <v>0</v>
      </c>
      <c r="F27" s="20">
        <f>'introducere date'!I22</f>
        <v>0</v>
      </c>
      <c r="G27" s="20">
        <f>'introducere date'!J22</f>
        <v>0</v>
      </c>
      <c r="H27" s="20">
        <f>'introducere date'!K22</f>
        <v>0</v>
      </c>
      <c r="I27" s="20">
        <f>'introducere date'!L22</f>
        <v>0</v>
      </c>
      <c r="J27" s="20">
        <f>'introducere date'!M22</f>
        <v>0</v>
      </c>
      <c r="K27" s="20">
        <f>'introducere date'!N22</f>
        <v>0</v>
      </c>
      <c r="L27" s="198"/>
    </row>
    <row r="28" spans="2:12" ht="9.75" customHeight="1" x14ac:dyDescent="0.2">
      <c r="B28" s="13"/>
      <c r="C28" s="16"/>
      <c r="D28" s="13"/>
      <c r="E28" s="13"/>
      <c r="F28" s="15"/>
      <c r="G28" s="13"/>
      <c r="H28" s="13"/>
      <c r="I28" s="196"/>
      <c r="J28" s="200"/>
      <c r="K28" s="198"/>
      <c r="L28" s="198"/>
    </row>
    <row r="29" spans="2:12" ht="27" customHeight="1" x14ac:dyDescent="0.2">
      <c r="B29" s="13"/>
      <c r="C29" s="169" t="s">
        <v>87</v>
      </c>
      <c r="D29" s="73" t="s">
        <v>283</v>
      </c>
      <c r="E29" s="5" t="s">
        <v>0</v>
      </c>
      <c r="F29" s="20">
        <f>'introducere date'!I45</f>
        <v>0</v>
      </c>
      <c r="G29" s="20">
        <f>'introducere date'!J45</f>
        <v>0</v>
      </c>
      <c r="H29" s="20">
        <f>'introducere date'!K45</f>
        <v>0</v>
      </c>
      <c r="I29" s="20">
        <f>'introducere date'!L45</f>
        <v>0</v>
      </c>
      <c r="J29" s="20">
        <f>'introducere date'!M45</f>
        <v>0</v>
      </c>
      <c r="K29" s="20">
        <f>'introducere date'!N45</f>
        <v>0</v>
      </c>
      <c r="L29" s="198"/>
    </row>
    <row r="30" spans="2:12" ht="12" customHeight="1" x14ac:dyDescent="0.2">
      <c r="B30" s="13"/>
      <c r="C30" s="16"/>
      <c r="D30" s="13"/>
      <c r="E30" s="13"/>
      <c r="F30" s="15"/>
      <c r="G30" s="13"/>
      <c r="H30" s="13"/>
      <c r="I30" s="196"/>
      <c r="J30" s="200"/>
      <c r="K30" s="198"/>
      <c r="L30" s="198"/>
    </row>
    <row r="31" spans="2:12" ht="27" customHeight="1" x14ac:dyDescent="0.2">
      <c r="B31" s="13"/>
      <c r="C31" s="169" t="s">
        <v>88</v>
      </c>
      <c r="D31" s="73" t="s">
        <v>284</v>
      </c>
      <c r="E31" s="5" t="s">
        <v>0</v>
      </c>
      <c r="F31" s="20">
        <f>'introducere date'!I42</f>
        <v>0</v>
      </c>
      <c r="G31" s="20">
        <f>'introducere date'!J42</f>
        <v>0</v>
      </c>
      <c r="H31" s="20">
        <f>'introducere date'!K42</f>
        <v>0</v>
      </c>
      <c r="I31" s="20">
        <f>'introducere date'!L42</f>
        <v>0</v>
      </c>
      <c r="J31" s="20">
        <f>'introducere date'!M42</f>
        <v>0</v>
      </c>
      <c r="K31" s="20">
        <f>'introducere date'!N42</f>
        <v>0</v>
      </c>
      <c r="L31" s="198"/>
    </row>
    <row r="32" spans="2:12" ht="12" customHeight="1" x14ac:dyDescent="0.2">
      <c r="B32" s="13"/>
      <c r="C32" s="16"/>
      <c r="D32" s="13"/>
      <c r="E32" s="13"/>
      <c r="F32" s="15"/>
      <c r="G32" s="13"/>
      <c r="H32" s="13"/>
      <c r="I32" s="196"/>
      <c r="J32" s="200"/>
      <c r="K32" s="198"/>
      <c r="L32" s="198"/>
    </row>
    <row r="33" spans="2:12" ht="30" customHeight="1" x14ac:dyDescent="0.2">
      <c r="B33" s="13"/>
      <c r="C33" s="16"/>
      <c r="D33" s="68" t="s">
        <v>160</v>
      </c>
      <c r="E33" s="13"/>
      <c r="F33" s="15"/>
      <c r="G33" s="13"/>
      <c r="H33" s="13"/>
      <c r="I33" s="196"/>
      <c r="J33" s="200"/>
      <c r="K33" s="198"/>
      <c r="L33" s="198"/>
    </row>
    <row r="34" spans="2:12" ht="60" x14ac:dyDescent="0.2">
      <c r="B34" s="13"/>
      <c r="C34" s="16"/>
      <c r="D34" s="13"/>
      <c r="E34" s="13"/>
      <c r="F34" s="181" t="s">
        <v>312</v>
      </c>
      <c r="G34" s="201" t="str">
        <f>'introducere date'!$J$9</f>
        <v>Zona de colectare 1 ..... - mediul urban</v>
      </c>
      <c r="H34" s="201" t="str">
        <f>'introducere date'!$K$9</f>
        <v>Zona de colectare 1 .....- mediul rural</v>
      </c>
      <c r="I34" s="201" t="str">
        <f>'introducere date'!$L$9</f>
        <v>Zona de colectare 2 .....- mediul urban</v>
      </c>
      <c r="J34" s="201" t="str">
        <f>'introducere date'!$M$9</f>
        <v>Zona de colectare 2 ..... - mediul rural</v>
      </c>
      <c r="K34" s="201" t="str">
        <f>'introducere date'!$N$9</f>
        <v>Zona de colectare n .... - mediul .....</v>
      </c>
      <c r="L34" s="198"/>
    </row>
    <row r="35" spans="2:12" ht="27" customHeight="1" x14ac:dyDescent="0.2">
      <c r="B35" s="13"/>
      <c r="C35" s="169" t="s">
        <v>89</v>
      </c>
      <c r="D35" s="73" t="s">
        <v>285</v>
      </c>
      <c r="E35" s="5" t="s">
        <v>0</v>
      </c>
      <c r="F35" s="20">
        <f>'introducere date'!I70</f>
        <v>0</v>
      </c>
      <c r="G35" s="20">
        <f>'introducere date'!J70</f>
        <v>0</v>
      </c>
      <c r="H35" s="20">
        <f>'introducere date'!K70</f>
        <v>0</v>
      </c>
      <c r="I35" s="20">
        <f>'introducere date'!L70</f>
        <v>0</v>
      </c>
      <c r="J35" s="20">
        <f>'introducere date'!M70</f>
        <v>0</v>
      </c>
      <c r="K35" s="20">
        <f>'introducere date'!N70</f>
        <v>0</v>
      </c>
      <c r="L35" s="198"/>
    </row>
    <row r="36" spans="2:12" ht="10.5" customHeight="1" x14ac:dyDescent="0.2">
      <c r="B36" s="13"/>
      <c r="C36" s="16"/>
      <c r="D36" s="13"/>
      <c r="E36" s="13"/>
      <c r="F36" s="15"/>
      <c r="G36" s="13"/>
      <c r="H36" s="13"/>
      <c r="I36" s="196"/>
      <c r="J36" s="200"/>
      <c r="K36" s="198"/>
      <c r="L36" s="198"/>
    </row>
    <row r="37" spans="2:12" ht="27" customHeight="1" x14ac:dyDescent="0.2">
      <c r="B37" s="13"/>
      <c r="C37" s="170" t="s">
        <v>90</v>
      </c>
      <c r="D37" s="3" t="s">
        <v>286</v>
      </c>
      <c r="E37" s="5" t="s">
        <v>0</v>
      </c>
      <c r="F37" s="26">
        <f>F11*F35</f>
        <v>0</v>
      </c>
      <c r="G37" s="26">
        <f t="shared" ref="G37:K37" si="0">G11*G35</f>
        <v>0</v>
      </c>
      <c r="H37" s="26">
        <f t="shared" si="0"/>
        <v>0</v>
      </c>
      <c r="I37" s="26">
        <f t="shared" si="0"/>
        <v>0</v>
      </c>
      <c r="J37" s="26">
        <f t="shared" si="0"/>
        <v>0</v>
      </c>
      <c r="K37" s="26">
        <f t="shared" si="0"/>
        <v>0</v>
      </c>
      <c r="L37" s="198"/>
    </row>
    <row r="38" spans="2:12" ht="7.9" customHeight="1" x14ac:dyDescent="0.2">
      <c r="B38" s="13"/>
      <c r="C38" s="13"/>
      <c r="D38" s="13"/>
      <c r="E38" s="13"/>
      <c r="F38" s="13"/>
      <c r="G38" s="13"/>
      <c r="H38" s="13"/>
      <c r="I38" s="196"/>
      <c r="J38" s="200"/>
      <c r="K38" s="198"/>
      <c r="L38" s="198"/>
    </row>
    <row r="39" spans="2:12" ht="27" customHeight="1" x14ac:dyDescent="0.2">
      <c r="B39" s="13"/>
      <c r="C39" s="169" t="s">
        <v>91</v>
      </c>
      <c r="D39" s="3" t="s">
        <v>287</v>
      </c>
      <c r="E39" s="5" t="s">
        <v>0</v>
      </c>
      <c r="F39" s="20">
        <f>F12*F35</f>
        <v>0</v>
      </c>
      <c r="G39" s="20">
        <f t="shared" ref="G39:K39" si="1">G12*G35</f>
        <v>0</v>
      </c>
      <c r="H39" s="20">
        <f t="shared" si="1"/>
        <v>0</v>
      </c>
      <c r="I39" s="20">
        <f t="shared" si="1"/>
        <v>0</v>
      </c>
      <c r="J39" s="20">
        <f t="shared" si="1"/>
        <v>0</v>
      </c>
      <c r="K39" s="20">
        <f t="shared" si="1"/>
        <v>0</v>
      </c>
      <c r="L39" s="198"/>
    </row>
    <row r="40" spans="2:12" ht="13.9" customHeight="1" x14ac:dyDescent="0.2">
      <c r="B40" s="13"/>
      <c r="C40" s="50"/>
      <c r="D40" s="60"/>
      <c r="E40" s="52"/>
      <c r="F40" s="61"/>
      <c r="G40" s="13"/>
      <c r="H40" s="13"/>
      <c r="I40" s="196"/>
      <c r="J40" s="200"/>
      <c r="K40" s="198"/>
      <c r="L40" s="198"/>
    </row>
    <row r="41" spans="2:12" ht="30" customHeight="1" x14ac:dyDescent="0.2">
      <c r="B41" s="13"/>
      <c r="C41" s="50"/>
      <c r="D41" s="68" t="s">
        <v>161</v>
      </c>
      <c r="E41" s="52"/>
      <c r="F41" s="61"/>
      <c r="G41" s="13"/>
      <c r="H41" s="13"/>
      <c r="I41" s="196"/>
      <c r="J41" s="200"/>
      <c r="K41" s="198"/>
      <c r="L41" s="198"/>
    </row>
    <row r="42" spans="2:12" ht="60" x14ac:dyDescent="0.2">
      <c r="B42" s="13"/>
      <c r="C42" s="50"/>
      <c r="D42" s="60"/>
      <c r="E42" s="52"/>
      <c r="F42" s="181" t="s">
        <v>312</v>
      </c>
      <c r="G42" s="201" t="str">
        <f>'introducere date'!$J$9</f>
        <v>Zona de colectare 1 ..... - mediul urban</v>
      </c>
      <c r="H42" s="201" t="str">
        <f>'introducere date'!$K$9</f>
        <v>Zona de colectare 1 .....- mediul rural</v>
      </c>
      <c r="I42" s="201" t="str">
        <f>'introducere date'!$L$9</f>
        <v>Zona de colectare 2 .....- mediul urban</v>
      </c>
      <c r="J42" s="201" t="str">
        <f>'introducere date'!$M$9</f>
        <v>Zona de colectare 2 ..... - mediul rural</v>
      </c>
      <c r="K42" s="201" t="str">
        <f>'introducere date'!$N$9</f>
        <v>Zona de colectare n .... - mediul .....</v>
      </c>
      <c r="L42" s="198"/>
    </row>
    <row r="43" spans="2:12" ht="27" customHeight="1" x14ac:dyDescent="0.2">
      <c r="B43" s="13"/>
      <c r="C43" s="169" t="s">
        <v>24</v>
      </c>
      <c r="D43" s="73" t="s">
        <v>94</v>
      </c>
      <c r="E43" s="5" t="s">
        <v>0</v>
      </c>
      <c r="F43" s="20">
        <f>'introducere date'!I84</f>
        <v>0</v>
      </c>
      <c r="G43" s="20">
        <f>'introducere date'!J84</f>
        <v>0</v>
      </c>
      <c r="H43" s="20">
        <f>'introducere date'!K84</f>
        <v>0</v>
      </c>
      <c r="I43" s="20">
        <f>'introducere date'!L84</f>
        <v>0</v>
      </c>
      <c r="J43" s="20">
        <f>'introducere date'!M84</f>
        <v>0</v>
      </c>
      <c r="K43" s="20">
        <f>'introducere date'!N84</f>
        <v>0</v>
      </c>
      <c r="L43" s="198"/>
    </row>
    <row r="44" spans="2:12" ht="10.5" customHeight="1" x14ac:dyDescent="0.2">
      <c r="B44" s="13"/>
      <c r="C44" s="16"/>
      <c r="D44" s="13"/>
      <c r="E44" s="13"/>
      <c r="F44" s="15"/>
      <c r="G44" s="13"/>
      <c r="H44" s="13"/>
      <c r="I44" s="196"/>
      <c r="J44" s="200"/>
      <c r="K44" s="198"/>
      <c r="L44" s="198"/>
    </row>
    <row r="45" spans="2:12" ht="27" customHeight="1" x14ac:dyDescent="0.2">
      <c r="B45" s="13"/>
      <c r="C45" s="169" t="s">
        <v>92</v>
      </c>
      <c r="D45" s="73" t="s">
        <v>288</v>
      </c>
      <c r="E45" s="5" t="s">
        <v>0</v>
      </c>
      <c r="F45" s="63">
        <f>F15*F43</f>
        <v>0</v>
      </c>
      <c r="G45" s="63">
        <f t="shared" ref="G45:K45" si="2">G15*G43</f>
        <v>0</v>
      </c>
      <c r="H45" s="63">
        <f t="shared" si="2"/>
        <v>0</v>
      </c>
      <c r="I45" s="63">
        <f t="shared" si="2"/>
        <v>0</v>
      </c>
      <c r="J45" s="63">
        <f t="shared" si="2"/>
        <v>0</v>
      </c>
      <c r="K45" s="63">
        <f t="shared" si="2"/>
        <v>0</v>
      </c>
      <c r="L45" s="198"/>
    </row>
    <row r="46" spans="2:12" ht="10.15" customHeight="1" x14ac:dyDescent="0.2">
      <c r="B46" s="13"/>
      <c r="C46" s="13"/>
      <c r="D46" s="13"/>
      <c r="E46" s="13"/>
      <c r="F46" s="13"/>
      <c r="G46" s="13"/>
      <c r="H46" s="13"/>
      <c r="I46" s="196"/>
      <c r="J46" s="200"/>
      <c r="K46" s="198"/>
      <c r="L46" s="198"/>
    </row>
    <row r="47" spans="2:12" ht="27" customHeight="1" x14ac:dyDescent="0.2">
      <c r="B47" s="13"/>
      <c r="C47" s="169" t="s">
        <v>93</v>
      </c>
      <c r="D47" s="3" t="s">
        <v>95</v>
      </c>
      <c r="E47" s="5" t="s">
        <v>0</v>
      </c>
      <c r="F47" s="63">
        <f>F16*F35</f>
        <v>0</v>
      </c>
      <c r="G47" s="63">
        <f t="shared" ref="G47:K47" si="3">G16*G35</f>
        <v>0</v>
      </c>
      <c r="H47" s="63">
        <f t="shared" si="3"/>
        <v>0</v>
      </c>
      <c r="I47" s="63">
        <f t="shared" si="3"/>
        <v>0</v>
      </c>
      <c r="J47" s="63">
        <f t="shared" si="3"/>
        <v>0</v>
      </c>
      <c r="K47" s="63">
        <f t="shared" si="3"/>
        <v>0</v>
      </c>
      <c r="L47" s="198"/>
    </row>
    <row r="48" spans="2:12" ht="10.5" customHeight="1" x14ac:dyDescent="0.2">
      <c r="B48" s="13"/>
      <c r="C48" s="16"/>
      <c r="D48" s="13"/>
      <c r="E48" s="13"/>
      <c r="F48" s="15"/>
      <c r="G48" s="13"/>
      <c r="H48" s="13"/>
      <c r="I48" s="196"/>
      <c r="J48" s="200"/>
      <c r="K48" s="198"/>
      <c r="L48" s="198"/>
    </row>
    <row r="49" spans="2:12" ht="30" customHeight="1" x14ac:dyDescent="0.2">
      <c r="B49" s="13"/>
      <c r="C49" s="16"/>
      <c r="D49" s="68" t="s">
        <v>162</v>
      </c>
      <c r="E49" s="13"/>
      <c r="F49" s="15"/>
      <c r="G49" s="13"/>
      <c r="H49" s="13"/>
      <c r="I49" s="196"/>
      <c r="J49" s="200"/>
      <c r="K49" s="198"/>
      <c r="L49" s="198"/>
    </row>
    <row r="50" spans="2:12" ht="60" x14ac:dyDescent="0.2">
      <c r="B50" s="13"/>
      <c r="C50" s="16"/>
      <c r="D50" s="13"/>
      <c r="E50" s="13"/>
      <c r="F50" s="181" t="s">
        <v>312</v>
      </c>
      <c r="G50" s="201" t="str">
        <f>'introducere date'!$J$9</f>
        <v>Zona de colectare 1 ..... - mediul urban</v>
      </c>
      <c r="H50" s="201" t="str">
        <f>'introducere date'!$K$9</f>
        <v>Zona de colectare 1 .....- mediul rural</v>
      </c>
      <c r="I50" s="201" t="str">
        <f>'introducere date'!$L$9</f>
        <v>Zona de colectare 2 .....- mediul urban</v>
      </c>
      <c r="J50" s="201" t="str">
        <f>'introducere date'!$M$9</f>
        <v>Zona de colectare 2 ..... - mediul rural</v>
      </c>
      <c r="K50" s="201" t="str">
        <f>'introducere date'!$N$9</f>
        <v>Zona de colectare n .... - mediul .....</v>
      </c>
      <c r="L50" s="198"/>
    </row>
    <row r="51" spans="2:12" ht="27" customHeight="1" x14ac:dyDescent="0.2">
      <c r="B51" s="13"/>
      <c r="C51" s="169" t="s">
        <v>25</v>
      </c>
      <c r="D51" s="73" t="s">
        <v>26</v>
      </c>
      <c r="E51" s="5" t="s">
        <v>0</v>
      </c>
      <c r="F51" s="20">
        <f>'introducere date'!I98</f>
        <v>0</v>
      </c>
      <c r="G51" s="20">
        <f>'introducere date'!J98</f>
        <v>0</v>
      </c>
      <c r="H51" s="20">
        <f>'introducere date'!K98</f>
        <v>0</v>
      </c>
      <c r="I51" s="20">
        <f>'introducere date'!L98</f>
        <v>0</v>
      </c>
      <c r="J51" s="20">
        <f>'introducere date'!M98</f>
        <v>0</v>
      </c>
      <c r="K51" s="20">
        <f>'introducere date'!N98</f>
        <v>0</v>
      </c>
      <c r="L51" s="198"/>
    </row>
    <row r="52" spans="2:12" ht="15" customHeight="1" x14ac:dyDescent="0.2">
      <c r="B52" s="13"/>
      <c r="C52" s="50"/>
      <c r="D52" s="60"/>
      <c r="E52" s="52"/>
      <c r="F52" s="61"/>
      <c r="G52" s="13"/>
      <c r="H52" s="13"/>
      <c r="I52" s="196"/>
      <c r="J52" s="200"/>
      <c r="K52" s="198"/>
      <c r="L52" s="198"/>
    </row>
    <row r="53" spans="2:12" ht="27" customHeight="1" x14ac:dyDescent="0.2">
      <c r="B53" s="13"/>
      <c r="C53" s="169" t="s">
        <v>96</v>
      </c>
      <c r="D53" s="73" t="s">
        <v>289</v>
      </c>
      <c r="E53" s="5" t="s">
        <v>0</v>
      </c>
      <c r="F53" s="63">
        <f>F19*F51</f>
        <v>0</v>
      </c>
      <c r="G53" s="63">
        <f t="shared" ref="G53:K53" si="4">G19*G51</f>
        <v>0</v>
      </c>
      <c r="H53" s="63">
        <f t="shared" si="4"/>
        <v>0</v>
      </c>
      <c r="I53" s="63">
        <f t="shared" si="4"/>
        <v>0</v>
      </c>
      <c r="J53" s="63">
        <f t="shared" si="4"/>
        <v>0</v>
      </c>
      <c r="K53" s="63">
        <f t="shared" si="4"/>
        <v>0</v>
      </c>
      <c r="L53" s="198"/>
    </row>
    <row r="54" spans="2:12" ht="12" customHeight="1" x14ac:dyDescent="0.2">
      <c r="B54" s="13"/>
      <c r="C54" s="13"/>
      <c r="D54" s="13"/>
      <c r="E54" s="13"/>
      <c r="F54" s="13"/>
      <c r="G54" s="13"/>
      <c r="H54" s="13"/>
      <c r="I54" s="196"/>
      <c r="J54" s="200"/>
      <c r="K54" s="198"/>
      <c r="L54" s="198"/>
    </row>
    <row r="55" spans="2:12" ht="27" customHeight="1" x14ac:dyDescent="0.2">
      <c r="B55" s="13"/>
      <c r="C55" s="169" t="s">
        <v>97</v>
      </c>
      <c r="D55" s="3" t="s">
        <v>95</v>
      </c>
      <c r="E55" s="5" t="s">
        <v>0</v>
      </c>
      <c r="F55" s="63">
        <f>F20*F51</f>
        <v>0</v>
      </c>
      <c r="G55" s="63">
        <f t="shared" ref="G55:K55" si="5">G20*G51</f>
        <v>0</v>
      </c>
      <c r="H55" s="63">
        <f t="shared" si="5"/>
        <v>0</v>
      </c>
      <c r="I55" s="63">
        <f t="shared" si="5"/>
        <v>0</v>
      </c>
      <c r="J55" s="63">
        <f t="shared" si="5"/>
        <v>0</v>
      </c>
      <c r="K55" s="63">
        <f t="shared" si="5"/>
        <v>0</v>
      </c>
      <c r="L55" s="198"/>
    </row>
    <row r="56" spans="2:12" ht="7.9" customHeight="1" x14ac:dyDescent="0.2">
      <c r="B56" s="13"/>
      <c r="C56" s="50"/>
      <c r="D56" s="60"/>
      <c r="E56" s="52"/>
      <c r="F56" s="61"/>
      <c r="G56" s="13"/>
      <c r="H56" s="13"/>
      <c r="I56" s="196"/>
      <c r="J56" s="200"/>
      <c r="K56" s="198"/>
      <c r="L56" s="198"/>
    </row>
    <row r="57" spans="2:12" ht="10.5" customHeight="1" x14ac:dyDescent="0.2">
      <c r="B57" s="13"/>
      <c r="C57" s="16"/>
      <c r="D57" s="13"/>
      <c r="E57" s="13"/>
      <c r="F57" s="15"/>
      <c r="G57" s="13"/>
      <c r="H57" s="13"/>
      <c r="I57" s="196"/>
      <c r="J57" s="200"/>
      <c r="K57" s="198"/>
      <c r="L57" s="198"/>
    </row>
    <row r="58" spans="2:12" ht="7.9" customHeight="1" x14ac:dyDescent="0.2">
      <c r="B58" s="13"/>
      <c r="C58" s="50"/>
      <c r="D58" s="60"/>
      <c r="E58" s="52"/>
      <c r="F58" s="61"/>
      <c r="G58" s="13"/>
      <c r="H58" s="13"/>
      <c r="I58" s="196"/>
      <c r="J58" s="200"/>
      <c r="K58" s="198"/>
      <c r="L58" s="198"/>
    </row>
    <row r="59" spans="2:12" ht="30" customHeight="1" x14ac:dyDescent="0.2">
      <c r="B59" s="13"/>
      <c r="C59" s="50"/>
      <c r="D59" s="92" t="s">
        <v>185</v>
      </c>
      <c r="E59" s="52"/>
      <c r="F59" s="61"/>
      <c r="G59" s="13"/>
      <c r="H59" s="13"/>
      <c r="I59" s="196"/>
      <c r="J59" s="200"/>
      <c r="K59" s="198"/>
      <c r="L59" s="198"/>
    </row>
    <row r="60" spans="2:12" ht="60" x14ac:dyDescent="0.2">
      <c r="B60" s="13"/>
      <c r="C60" s="50"/>
      <c r="D60" s="60"/>
      <c r="E60" s="52"/>
      <c r="F60" s="181" t="s">
        <v>312</v>
      </c>
      <c r="G60" s="201" t="str">
        <f>'introducere date'!$J$9</f>
        <v>Zona de colectare 1 ..... - mediul urban</v>
      </c>
      <c r="H60" s="201" t="str">
        <f>'introducere date'!$K$9</f>
        <v>Zona de colectare 1 .....- mediul rural</v>
      </c>
      <c r="I60" s="201" t="str">
        <f>'introducere date'!$L$9</f>
        <v>Zona de colectare 2 .....- mediul urban</v>
      </c>
      <c r="J60" s="201" t="str">
        <f>'introducere date'!$M$9</f>
        <v>Zona de colectare 2 ..... - mediul rural</v>
      </c>
      <c r="K60" s="201" t="str">
        <f>'introducere date'!$N$9</f>
        <v>Zona de colectare n .... - mediul .....</v>
      </c>
      <c r="L60" s="198"/>
    </row>
    <row r="61" spans="2:12" ht="27" customHeight="1" x14ac:dyDescent="0.2">
      <c r="B61" s="13"/>
      <c r="C61" s="169" t="s">
        <v>98</v>
      </c>
      <c r="D61" s="74" t="s">
        <v>155</v>
      </c>
      <c r="E61" s="5" t="s">
        <v>0</v>
      </c>
      <c r="F61" s="20">
        <f>'introducere date'!I114</f>
        <v>18574.37</v>
      </c>
      <c r="G61" s="20">
        <f>'introducere date'!J114</f>
        <v>1368.75</v>
      </c>
      <c r="H61" s="20">
        <f>'introducere date'!K114</f>
        <v>684.37</v>
      </c>
      <c r="I61" s="20">
        <f>'introducere date'!L114</f>
        <v>13937.5</v>
      </c>
      <c r="J61" s="20">
        <f>'introducere date'!M114</f>
        <v>2550</v>
      </c>
      <c r="K61" s="20">
        <f>'introducere date'!N114</f>
        <v>33.75</v>
      </c>
      <c r="L61" s="198"/>
    </row>
    <row r="62" spans="2:12" ht="18" customHeight="1" x14ac:dyDescent="0.2">
      <c r="B62" s="13"/>
      <c r="C62" s="16"/>
      <c r="D62" s="13"/>
      <c r="E62" s="13"/>
      <c r="F62" s="15"/>
      <c r="G62" s="13"/>
      <c r="H62" s="13"/>
      <c r="I62" s="196"/>
      <c r="J62" s="200"/>
      <c r="K62" s="198"/>
      <c r="L62" s="198"/>
    </row>
    <row r="63" spans="2:12" x14ac:dyDescent="0.2">
      <c r="C63" s="2"/>
      <c r="D63" s="2"/>
      <c r="E63" s="2"/>
      <c r="F63" s="2"/>
      <c r="G63" s="2"/>
      <c r="H63" s="2"/>
      <c r="L63" s="198"/>
    </row>
    <row r="64" spans="2:12" x14ac:dyDescent="0.2">
      <c r="C64" s="2"/>
      <c r="D64" s="2"/>
      <c r="E64" s="2"/>
      <c r="F64" s="2"/>
      <c r="G64" s="2"/>
      <c r="H64" s="2"/>
      <c r="L64" s="198"/>
    </row>
    <row r="65" spans="2:12" ht="60" x14ac:dyDescent="0.2">
      <c r="B65" s="13"/>
      <c r="C65" s="16"/>
      <c r="D65" s="13"/>
      <c r="E65" s="13"/>
      <c r="F65" s="181" t="s">
        <v>312</v>
      </c>
      <c r="G65" s="181" t="str">
        <f>'introducere date'!$J$9</f>
        <v>Zona de colectare 1 ..... - mediul urban</v>
      </c>
      <c r="H65" s="181" t="str">
        <f>'introducere date'!$K$9</f>
        <v>Zona de colectare 1 .....- mediul rural</v>
      </c>
      <c r="I65" s="181" t="str">
        <f>'introducere date'!$L$9</f>
        <v>Zona de colectare 2 .....- mediul urban</v>
      </c>
      <c r="J65" s="181" t="str">
        <f>'introducere date'!$M$9</f>
        <v>Zona de colectare 2 ..... - mediul rural</v>
      </c>
      <c r="K65" s="181" t="str">
        <f>'introducere date'!$N$9</f>
        <v>Zona de colectare n .... - mediul .....</v>
      </c>
      <c r="L65" s="198"/>
    </row>
    <row r="66" spans="2:12" ht="30" customHeight="1" x14ac:dyDescent="0.2">
      <c r="B66" s="14"/>
      <c r="C66" s="199" t="s">
        <v>41</v>
      </c>
      <c r="D66" s="199" t="s">
        <v>18</v>
      </c>
      <c r="E66" s="199" t="s">
        <v>3</v>
      </c>
      <c r="F66" s="241" t="s">
        <v>4</v>
      </c>
      <c r="G66" s="241"/>
      <c r="H66" s="241"/>
      <c r="I66" s="241"/>
      <c r="J66" s="241"/>
      <c r="K66" s="241"/>
      <c r="L66" s="198"/>
    </row>
    <row r="67" spans="2:12" s="8" customFormat="1" ht="14.25" x14ac:dyDescent="0.2">
      <c r="B67" s="13"/>
      <c r="C67" s="16"/>
      <c r="D67" s="13"/>
      <c r="E67" s="13"/>
      <c r="F67" s="13"/>
      <c r="G67" s="13"/>
      <c r="H67" s="13"/>
      <c r="I67" s="196"/>
      <c r="J67" s="196"/>
      <c r="K67" s="196"/>
      <c r="L67" s="196"/>
    </row>
    <row r="68" spans="2:12" s="8" customFormat="1" ht="27" customHeight="1" x14ac:dyDescent="0.2">
      <c r="B68" s="13"/>
      <c r="C68" s="17" t="s">
        <v>6</v>
      </c>
      <c r="D68" s="49" t="s">
        <v>99</v>
      </c>
      <c r="E68" s="5" t="s">
        <v>2</v>
      </c>
      <c r="F68" s="20">
        <f>'introducere date'!I31</f>
        <v>0</v>
      </c>
      <c r="G68" s="20">
        <f>'introducere date'!J31</f>
        <v>450</v>
      </c>
      <c r="H68" s="20">
        <f>'introducere date'!K31</f>
        <v>440</v>
      </c>
      <c r="I68" s="20">
        <f>'introducere date'!L31</f>
        <v>430</v>
      </c>
      <c r="J68" s="20">
        <f>'introducere date'!M31</f>
        <v>420</v>
      </c>
      <c r="K68" s="20">
        <f>'introducere date'!N31</f>
        <v>410</v>
      </c>
      <c r="L68" s="196"/>
    </row>
    <row r="69" spans="2:12" s="8" customFormat="1" ht="14.25" x14ac:dyDescent="0.2">
      <c r="B69" s="13"/>
      <c r="C69" s="16"/>
      <c r="D69" s="13"/>
      <c r="E69" s="13"/>
      <c r="F69" s="15"/>
      <c r="G69" s="13"/>
      <c r="H69" s="13"/>
      <c r="I69" s="196"/>
      <c r="J69" s="196"/>
      <c r="K69" s="196"/>
      <c r="L69" s="196"/>
    </row>
    <row r="70" spans="2:12" s="8" customFormat="1" ht="27" customHeight="1" x14ac:dyDescent="0.2">
      <c r="B70" s="13"/>
      <c r="C70" s="17" t="s">
        <v>15</v>
      </c>
      <c r="D70" s="3" t="s">
        <v>100</v>
      </c>
      <c r="E70" s="5" t="s">
        <v>2</v>
      </c>
      <c r="F70" s="20">
        <f>'introducere date'!I30</f>
        <v>0</v>
      </c>
      <c r="G70" s="20">
        <f>'introducere date'!J30</f>
        <v>0</v>
      </c>
      <c r="H70" s="20">
        <f>'introducere date'!K30</f>
        <v>0</v>
      </c>
      <c r="I70" s="20">
        <f>'introducere date'!L30</f>
        <v>0</v>
      </c>
      <c r="J70" s="20">
        <f>'introducere date'!M30</f>
        <v>0</v>
      </c>
      <c r="K70" s="20">
        <f>'introducere date'!N30</f>
        <v>0</v>
      </c>
      <c r="L70" s="196"/>
    </row>
    <row r="71" spans="2:12" s="8" customFormat="1" ht="14.25" x14ac:dyDescent="0.2">
      <c r="B71" s="13"/>
      <c r="C71" s="16"/>
      <c r="D71" s="13"/>
      <c r="E71" s="13"/>
      <c r="F71" s="15"/>
      <c r="G71" s="13"/>
      <c r="H71" s="13"/>
      <c r="I71" s="196"/>
      <c r="J71" s="196"/>
      <c r="K71" s="196"/>
      <c r="L71" s="196"/>
    </row>
    <row r="72" spans="2:12" s="8" customFormat="1" ht="27" customHeight="1" x14ac:dyDescent="0.2">
      <c r="B72" s="13"/>
      <c r="C72" s="17" t="s">
        <v>101</v>
      </c>
      <c r="D72" s="3" t="s">
        <v>103</v>
      </c>
      <c r="E72" s="5" t="s">
        <v>2</v>
      </c>
      <c r="F72" s="20">
        <f>'introducere date'!I46</f>
        <v>0</v>
      </c>
      <c r="G72" s="20">
        <f>'introducere date'!J46</f>
        <v>0</v>
      </c>
      <c r="H72" s="20">
        <f>'introducere date'!K46</f>
        <v>0</v>
      </c>
      <c r="I72" s="20">
        <f>'introducere date'!L46</f>
        <v>0</v>
      </c>
      <c r="J72" s="20">
        <f>'introducere date'!M46</f>
        <v>0</v>
      </c>
      <c r="K72" s="20">
        <f>'introducere date'!N46</f>
        <v>0</v>
      </c>
      <c r="L72" s="196"/>
    </row>
    <row r="73" spans="2:12" s="8" customFormat="1" ht="14.25" x14ac:dyDescent="0.2">
      <c r="B73" s="13"/>
      <c r="C73" s="16"/>
      <c r="D73" s="13"/>
      <c r="E73" s="13"/>
      <c r="F73" s="15"/>
      <c r="G73" s="13"/>
      <c r="H73" s="13"/>
      <c r="I73" s="196"/>
      <c r="J73" s="196"/>
      <c r="K73" s="196"/>
      <c r="L73" s="196"/>
    </row>
    <row r="74" spans="2:12" s="8" customFormat="1" ht="27" customHeight="1" x14ac:dyDescent="0.2">
      <c r="B74" s="13"/>
      <c r="C74" s="17" t="s">
        <v>102</v>
      </c>
      <c r="D74" s="3" t="s">
        <v>67</v>
      </c>
      <c r="E74" s="5" t="s">
        <v>2</v>
      </c>
      <c r="F74" s="20">
        <f>'introducere date'!I43</f>
        <v>0</v>
      </c>
      <c r="G74" s="20">
        <f>'introducere date'!J43</f>
        <v>0</v>
      </c>
      <c r="H74" s="20">
        <f>'introducere date'!K43</f>
        <v>0</v>
      </c>
      <c r="I74" s="20">
        <f>'introducere date'!L43</f>
        <v>0</v>
      </c>
      <c r="J74" s="20">
        <f>'introducere date'!M43</f>
        <v>0</v>
      </c>
      <c r="K74" s="20">
        <f>'introducere date'!N43</f>
        <v>0</v>
      </c>
      <c r="L74" s="196"/>
    </row>
    <row r="75" spans="2:12" s="8" customFormat="1" ht="14.25" x14ac:dyDescent="0.2">
      <c r="B75" s="13"/>
      <c r="C75" s="16"/>
      <c r="D75" s="13"/>
      <c r="E75" s="13"/>
      <c r="F75" s="15"/>
      <c r="G75" s="13"/>
      <c r="H75" s="13"/>
      <c r="I75" s="196"/>
      <c r="J75" s="196"/>
      <c r="K75" s="196"/>
      <c r="L75" s="196"/>
    </row>
    <row r="76" spans="2:12" s="8" customFormat="1" ht="27" customHeight="1" x14ac:dyDescent="0.2">
      <c r="B76" s="13"/>
      <c r="C76" s="17" t="s">
        <v>8</v>
      </c>
      <c r="D76" s="3" t="s">
        <v>64</v>
      </c>
      <c r="E76" s="5" t="s">
        <v>2</v>
      </c>
      <c r="F76" s="26">
        <f>'introducere date'!I71</f>
        <v>0</v>
      </c>
      <c r="G76" s="26">
        <f>'introducere date'!J71</f>
        <v>0</v>
      </c>
      <c r="H76" s="26">
        <f>'introducere date'!K71</f>
        <v>0</v>
      </c>
      <c r="I76" s="26">
        <f>'introducere date'!L71</f>
        <v>0</v>
      </c>
      <c r="J76" s="26">
        <f>'introducere date'!M71</f>
        <v>0</v>
      </c>
      <c r="K76" s="26">
        <f>'introducere date'!N71</f>
        <v>0</v>
      </c>
      <c r="L76" s="196"/>
    </row>
    <row r="77" spans="2:12" s="8" customFormat="1" ht="14.25" x14ac:dyDescent="0.2">
      <c r="B77" s="13"/>
      <c r="C77" s="16"/>
      <c r="D77" s="13"/>
      <c r="E77" s="13"/>
      <c r="F77" s="15"/>
      <c r="G77" s="13"/>
      <c r="H77" s="13"/>
      <c r="I77" s="196"/>
      <c r="J77" s="196"/>
      <c r="K77" s="196"/>
      <c r="L77" s="196"/>
    </row>
    <row r="78" spans="2:12" s="8" customFormat="1" ht="27" customHeight="1" x14ac:dyDescent="0.2">
      <c r="B78" s="13"/>
      <c r="C78" s="17" t="s">
        <v>17</v>
      </c>
      <c r="D78" s="3" t="s">
        <v>69</v>
      </c>
      <c r="E78" s="5" t="s">
        <v>2</v>
      </c>
      <c r="F78" s="20">
        <f>'introducere date'!I85</f>
        <v>0</v>
      </c>
      <c r="G78" s="20">
        <f>'introducere date'!J85</f>
        <v>0</v>
      </c>
      <c r="H78" s="20">
        <f>'introducere date'!K85</f>
        <v>0</v>
      </c>
      <c r="I78" s="20">
        <f>'introducere date'!L85</f>
        <v>0</v>
      </c>
      <c r="J78" s="20">
        <f>'introducere date'!M85</f>
        <v>0</v>
      </c>
      <c r="K78" s="20">
        <f>'introducere date'!N85</f>
        <v>0</v>
      </c>
      <c r="L78" s="196"/>
    </row>
    <row r="79" spans="2:12" s="8" customFormat="1" ht="14.25" x14ac:dyDescent="0.2">
      <c r="B79" s="13"/>
      <c r="C79" s="16"/>
      <c r="D79" s="13"/>
      <c r="E79" s="13"/>
      <c r="F79" s="15"/>
      <c r="G79" s="13"/>
      <c r="H79" s="13"/>
      <c r="I79" s="196"/>
      <c r="J79" s="196"/>
      <c r="K79" s="196"/>
      <c r="L79" s="196"/>
    </row>
    <row r="80" spans="2:12" s="8" customFormat="1" ht="27" customHeight="1" x14ac:dyDescent="0.2">
      <c r="B80" s="13"/>
      <c r="C80" s="17" t="s">
        <v>27</v>
      </c>
      <c r="D80" s="3" t="s">
        <v>68</v>
      </c>
      <c r="E80" s="5" t="s">
        <v>2</v>
      </c>
      <c r="F80" s="20">
        <f>'introducere date'!I99</f>
        <v>0</v>
      </c>
      <c r="G80" s="20">
        <f>'introducere date'!J99</f>
        <v>0</v>
      </c>
      <c r="H80" s="20">
        <f>'introducere date'!K99</f>
        <v>0</v>
      </c>
      <c r="I80" s="20">
        <f>'introducere date'!L99</f>
        <v>0</v>
      </c>
      <c r="J80" s="20">
        <f>'introducere date'!M99</f>
        <v>0</v>
      </c>
      <c r="K80" s="20">
        <f>'introducere date'!N99</f>
        <v>0</v>
      </c>
      <c r="L80" s="196"/>
    </row>
    <row r="81" spans="2:12" s="8" customFormat="1" ht="14.25" x14ac:dyDescent="0.2">
      <c r="B81" s="13"/>
      <c r="C81" s="16"/>
      <c r="D81" s="13"/>
      <c r="E81" s="13"/>
      <c r="F81" s="15"/>
      <c r="G81" s="13"/>
      <c r="H81" s="13"/>
      <c r="I81" s="196"/>
      <c r="J81" s="196"/>
      <c r="K81" s="196"/>
      <c r="L81" s="196"/>
    </row>
    <row r="82" spans="2:12" s="8" customFormat="1" ht="27" customHeight="1" x14ac:dyDescent="0.2">
      <c r="B82" s="13"/>
      <c r="C82" s="17" t="s">
        <v>9</v>
      </c>
      <c r="D82" s="3" t="s">
        <v>66</v>
      </c>
      <c r="E82" s="5" t="s">
        <v>2</v>
      </c>
      <c r="F82" s="20">
        <f>'introducere date'!I115</f>
        <v>250</v>
      </c>
      <c r="G82" s="20">
        <f>'introducere date'!J115</f>
        <v>250</v>
      </c>
      <c r="H82" s="20">
        <f>'introducere date'!K115</f>
        <v>250</v>
      </c>
      <c r="I82" s="20">
        <f>'introducere date'!L115</f>
        <v>250</v>
      </c>
      <c r="J82" s="20">
        <f>'introducere date'!M115</f>
        <v>250</v>
      </c>
      <c r="K82" s="20">
        <f>'introducere date'!N115</f>
        <v>250</v>
      </c>
      <c r="L82" s="196"/>
    </row>
    <row r="83" spans="2:12" s="8" customFormat="1" ht="14.25" x14ac:dyDescent="0.2">
      <c r="B83" s="13"/>
      <c r="C83" s="16"/>
      <c r="D83" s="13"/>
      <c r="E83" s="13"/>
      <c r="F83" s="13"/>
      <c r="G83" s="13"/>
      <c r="H83" s="13"/>
      <c r="I83" s="196"/>
      <c r="J83" s="196"/>
      <c r="K83" s="196"/>
      <c r="L83" s="196"/>
    </row>
    <row r="84" spans="2:12" s="8" customFormat="1" ht="27" customHeight="1" x14ac:dyDescent="0.2">
      <c r="B84" s="13"/>
      <c r="C84" s="17" t="s">
        <v>19</v>
      </c>
      <c r="D84" s="3" t="s">
        <v>20</v>
      </c>
      <c r="E84" s="5" t="s">
        <v>2</v>
      </c>
      <c r="F84" s="20">
        <f>'introducere date'!I118</f>
        <v>160</v>
      </c>
      <c r="G84" s="20">
        <f>'introducere date'!J118</f>
        <v>160</v>
      </c>
      <c r="H84" s="20">
        <f>'introducere date'!K118</f>
        <v>160</v>
      </c>
      <c r="I84" s="20">
        <f>'introducere date'!L118</f>
        <v>160</v>
      </c>
      <c r="J84" s="20">
        <f>'introducere date'!M118</f>
        <v>160</v>
      </c>
      <c r="K84" s="20">
        <f>'introducere date'!N118</f>
        <v>160</v>
      </c>
      <c r="L84" s="196"/>
    </row>
    <row r="85" spans="2:12" s="8" customFormat="1" ht="14.25" x14ac:dyDescent="0.2">
      <c r="B85" s="13"/>
      <c r="C85" s="16"/>
      <c r="D85" s="13"/>
      <c r="E85" s="13"/>
      <c r="F85" s="13"/>
      <c r="G85" s="13"/>
      <c r="H85" s="13"/>
      <c r="I85" s="196"/>
      <c r="J85" s="196"/>
      <c r="K85" s="196"/>
      <c r="L85" s="196"/>
    </row>
    <row r="86" spans="2:12" x14ac:dyDescent="0.2">
      <c r="J86" s="24"/>
      <c r="L86" s="198"/>
    </row>
    <row r="87" spans="2:12" x14ac:dyDescent="0.2">
      <c r="L87" s="198"/>
    </row>
    <row r="88" spans="2:12" s="8" customFormat="1" ht="60" x14ac:dyDescent="0.2">
      <c r="B88" s="13"/>
      <c r="C88" s="13"/>
      <c r="D88" s="13"/>
      <c r="E88" s="13"/>
      <c r="F88" s="181" t="s">
        <v>312</v>
      </c>
      <c r="G88" s="181" t="str">
        <f>'introducere date'!$J$9</f>
        <v>Zona de colectare 1 ..... - mediul urban</v>
      </c>
      <c r="H88" s="181" t="str">
        <f>'introducere date'!$K$9</f>
        <v>Zona de colectare 1 .....- mediul rural</v>
      </c>
      <c r="I88" s="181" t="str">
        <f>'introducere date'!$L$9</f>
        <v>Zona de colectare 2 .....- mediul urban</v>
      </c>
      <c r="J88" s="181" t="str">
        <f>'introducere date'!$M$9</f>
        <v>Zona de colectare 2 ..... - mediul rural</v>
      </c>
      <c r="K88" s="181" t="str">
        <f>'introducere date'!$N$9</f>
        <v>Zona de colectare n .... - mediul .....</v>
      </c>
      <c r="L88" s="196"/>
    </row>
    <row r="89" spans="2:12" s="1" customFormat="1" ht="41.25" customHeight="1" x14ac:dyDescent="0.2">
      <c r="B89" s="13"/>
      <c r="C89" s="199" t="s">
        <v>41</v>
      </c>
      <c r="D89" s="199" t="s">
        <v>193</v>
      </c>
      <c r="E89" s="199" t="s">
        <v>3</v>
      </c>
      <c r="F89" s="241" t="s">
        <v>4</v>
      </c>
      <c r="G89" s="241"/>
      <c r="H89" s="241"/>
      <c r="I89" s="241"/>
      <c r="J89" s="241"/>
      <c r="K89" s="241"/>
      <c r="L89" s="13"/>
    </row>
    <row r="90" spans="2:12" ht="14.25" x14ac:dyDescent="0.2">
      <c r="B90" s="13"/>
      <c r="C90" s="13"/>
      <c r="D90" s="13"/>
      <c r="E90" s="13"/>
      <c r="F90" s="13"/>
      <c r="G90" s="13"/>
      <c r="H90" s="13"/>
      <c r="I90" s="196"/>
      <c r="J90" s="200"/>
      <c r="K90" s="198"/>
      <c r="L90" s="198"/>
    </row>
    <row r="91" spans="2:12" ht="45" customHeight="1" x14ac:dyDescent="0.2">
      <c r="B91" s="13"/>
      <c r="C91" s="236" t="s">
        <v>29</v>
      </c>
      <c r="D91" s="49" t="s">
        <v>165</v>
      </c>
      <c r="E91" s="10" t="s">
        <v>2</v>
      </c>
      <c r="F91" s="67">
        <f>IFERROR(ROUND(F68*F25/(F25+F27),2),0)</f>
        <v>0</v>
      </c>
      <c r="G91" s="67">
        <f t="shared" ref="G91:K91" si="6">IFERROR(ROUND(G68*G25/(G25+G27),2),0)</f>
        <v>450</v>
      </c>
      <c r="H91" s="67">
        <f t="shared" si="6"/>
        <v>440</v>
      </c>
      <c r="I91" s="67">
        <f t="shared" si="6"/>
        <v>430</v>
      </c>
      <c r="J91" s="67">
        <f t="shared" si="6"/>
        <v>420</v>
      </c>
      <c r="K91" s="67">
        <f t="shared" si="6"/>
        <v>410</v>
      </c>
      <c r="L91" s="198"/>
    </row>
    <row r="92" spans="2:12" ht="13.5" customHeight="1" x14ac:dyDescent="0.2">
      <c r="B92" s="13"/>
      <c r="C92" s="237"/>
      <c r="D92" s="13"/>
      <c r="E92" s="13"/>
      <c r="F92" s="15"/>
      <c r="G92" s="13"/>
      <c r="H92" s="13"/>
      <c r="I92" s="196"/>
      <c r="J92" s="200"/>
      <c r="K92" s="198"/>
      <c r="L92" s="198"/>
    </row>
    <row r="93" spans="2:12" ht="45" customHeight="1" x14ac:dyDescent="0.2">
      <c r="B93" s="13"/>
      <c r="C93" s="237"/>
      <c r="D93" s="3" t="s">
        <v>166</v>
      </c>
      <c r="E93" s="10" t="s">
        <v>2</v>
      </c>
      <c r="F93" s="67">
        <f>IFERROR(ROUND(F70*F27/(F27+F25),2),0)</f>
        <v>0</v>
      </c>
      <c r="G93" s="67">
        <f t="shared" ref="G93:K93" si="7">IFERROR(ROUND(G70*G27/(G27+G25),2),0)</f>
        <v>0</v>
      </c>
      <c r="H93" s="67">
        <f t="shared" si="7"/>
        <v>0</v>
      </c>
      <c r="I93" s="67">
        <f t="shared" si="7"/>
        <v>0</v>
      </c>
      <c r="J93" s="67">
        <f t="shared" si="7"/>
        <v>0</v>
      </c>
      <c r="K93" s="67">
        <f t="shared" si="7"/>
        <v>0</v>
      </c>
      <c r="L93" s="198"/>
    </row>
    <row r="94" spans="2:12" ht="13.5" customHeight="1" x14ac:dyDescent="0.2">
      <c r="B94" s="13"/>
      <c r="C94" s="237"/>
      <c r="D94" s="13"/>
      <c r="E94" s="13"/>
      <c r="F94" s="15"/>
      <c r="G94" s="13"/>
      <c r="H94" s="13"/>
      <c r="I94" s="196"/>
      <c r="J94" s="200"/>
      <c r="K94" s="198"/>
      <c r="L94" s="198"/>
    </row>
    <row r="95" spans="2:12" ht="45" customHeight="1" x14ac:dyDescent="0.2">
      <c r="B95" s="13"/>
      <c r="C95" s="237"/>
      <c r="D95" s="7" t="s">
        <v>163</v>
      </c>
      <c r="E95" s="10" t="s">
        <v>2</v>
      </c>
      <c r="F95" s="67">
        <f>IFERROR(ROUND(F72*F29/(F27+F25),2),0)</f>
        <v>0</v>
      </c>
      <c r="G95" s="67">
        <f t="shared" ref="G95:K95" si="8">IFERROR(ROUND(G72*G29/(G27+G25),2),0)</f>
        <v>0</v>
      </c>
      <c r="H95" s="67">
        <f t="shared" si="8"/>
        <v>0</v>
      </c>
      <c r="I95" s="67">
        <f t="shared" si="8"/>
        <v>0</v>
      </c>
      <c r="J95" s="67">
        <f t="shared" si="8"/>
        <v>0</v>
      </c>
      <c r="K95" s="67">
        <f t="shared" si="8"/>
        <v>0</v>
      </c>
      <c r="L95" s="198"/>
    </row>
    <row r="96" spans="2:12" ht="9" customHeight="1" x14ac:dyDescent="0.2">
      <c r="B96" s="13"/>
      <c r="C96" s="237"/>
      <c r="D96" s="13"/>
      <c r="E96" s="13"/>
      <c r="F96" s="15"/>
      <c r="G96" s="13"/>
      <c r="H96" s="13"/>
      <c r="I96" s="196"/>
      <c r="J96" s="200"/>
      <c r="K96" s="198"/>
      <c r="L96" s="198"/>
    </row>
    <row r="97" spans="2:12" ht="45" customHeight="1" x14ac:dyDescent="0.2">
      <c r="B97" s="13"/>
      <c r="C97" s="237"/>
      <c r="D97" s="7" t="s">
        <v>104</v>
      </c>
      <c r="E97" s="10" t="s">
        <v>2</v>
      </c>
      <c r="F97" s="67">
        <f>IFERROR(ROUND(F74*F31/(F27+F25),2),0)</f>
        <v>0</v>
      </c>
      <c r="G97" s="67">
        <f t="shared" ref="G97:K97" si="9">IFERROR(ROUND(G74*G31/(G27+G25),2),0)</f>
        <v>0</v>
      </c>
      <c r="H97" s="67">
        <f t="shared" si="9"/>
        <v>0</v>
      </c>
      <c r="I97" s="67">
        <f t="shared" si="9"/>
        <v>0</v>
      </c>
      <c r="J97" s="67">
        <f t="shared" si="9"/>
        <v>0</v>
      </c>
      <c r="K97" s="67">
        <f t="shared" si="9"/>
        <v>0</v>
      </c>
      <c r="L97" s="198"/>
    </row>
    <row r="98" spans="2:12" ht="9" customHeight="1" x14ac:dyDescent="0.2">
      <c r="B98" s="13"/>
      <c r="C98" s="237"/>
      <c r="D98" s="13"/>
      <c r="E98" s="13"/>
      <c r="F98" s="15"/>
      <c r="G98" s="13"/>
      <c r="H98" s="13"/>
      <c r="I98" s="196"/>
      <c r="J98" s="200"/>
      <c r="K98" s="198"/>
      <c r="L98" s="198"/>
    </row>
    <row r="99" spans="2:12" ht="45" customHeight="1" x14ac:dyDescent="0.2">
      <c r="B99" s="13"/>
      <c r="C99" s="237"/>
      <c r="D99" s="7" t="s">
        <v>105</v>
      </c>
      <c r="E99" s="10" t="s">
        <v>2</v>
      </c>
      <c r="F99" s="67">
        <f>IFERROR(ROUND(F76*(F35-'introducere date'!I61*'introducere date'!I55)/(F27+F25),2),0)</f>
        <v>0</v>
      </c>
      <c r="G99" s="67">
        <f>IFERROR(ROUND(G76*(G35-'introducere date'!J61*'introducere date'!J55)/(G27+G25),2),0)</f>
        <v>0</v>
      </c>
      <c r="H99" s="67">
        <f>IFERROR(ROUND(H76*(H35-'introducere date'!K61*'introducere date'!K55)/(H27+H25),2),0)</f>
        <v>0</v>
      </c>
      <c r="I99" s="67">
        <f>IFERROR(ROUND(I76*(I35-'introducere date'!L61*'introducere date'!L55)/(I27+I25),2),0)</f>
        <v>0</v>
      </c>
      <c r="J99" s="67">
        <f>IFERROR(ROUND(J76*(J35-'introducere date'!M61*'introducere date'!M55)/(J27+J25),2),0)</f>
        <v>0</v>
      </c>
      <c r="K99" s="67">
        <f>IFERROR(ROUND(K76*(K35-'introducere date'!N61*'introducere date'!N55)/(K27+K25),2),0)</f>
        <v>0</v>
      </c>
      <c r="L99" s="198"/>
    </row>
    <row r="100" spans="2:12" ht="10.5" customHeight="1" x14ac:dyDescent="0.2">
      <c r="B100" s="13"/>
      <c r="C100" s="237"/>
      <c r="D100" s="13"/>
      <c r="E100" s="13"/>
      <c r="F100" s="15"/>
      <c r="G100" s="13"/>
      <c r="H100" s="13"/>
      <c r="I100" s="196"/>
      <c r="J100" s="200"/>
      <c r="K100" s="198"/>
      <c r="L100" s="198"/>
    </row>
    <row r="101" spans="2:12" ht="45" customHeight="1" x14ac:dyDescent="0.2">
      <c r="B101" s="13"/>
      <c r="C101" s="237"/>
      <c r="D101" s="7" t="s">
        <v>106</v>
      </c>
      <c r="E101" s="10" t="s">
        <v>2</v>
      </c>
      <c r="F101" s="67">
        <f>IFERROR(ROUND(F78*F43/(F27+F25),2),0)</f>
        <v>0</v>
      </c>
      <c r="G101" s="67">
        <f t="shared" ref="G101:K101" si="10">IFERROR(ROUND(G78*G43/(G27+G25),2),0)</f>
        <v>0</v>
      </c>
      <c r="H101" s="67">
        <f t="shared" si="10"/>
        <v>0</v>
      </c>
      <c r="I101" s="67">
        <f t="shared" si="10"/>
        <v>0</v>
      </c>
      <c r="J101" s="67">
        <f t="shared" si="10"/>
        <v>0</v>
      </c>
      <c r="K101" s="67">
        <f t="shared" si="10"/>
        <v>0</v>
      </c>
      <c r="L101" s="198"/>
    </row>
    <row r="102" spans="2:12" ht="10.5" customHeight="1" x14ac:dyDescent="0.2">
      <c r="B102" s="13"/>
      <c r="C102" s="237"/>
      <c r="D102" s="13"/>
      <c r="E102" s="13"/>
      <c r="F102" s="15"/>
      <c r="G102" s="13"/>
      <c r="H102" s="13"/>
      <c r="I102" s="198"/>
      <c r="J102" s="198"/>
      <c r="K102" s="198"/>
      <c r="L102" s="198"/>
    </row>
    <row r="103" spans="2:12" ht="45" customHeight="1" x14ac:dyDescent="0.2">
      <c r="B103" s="13"/>
      <c r="C103" s="237"/>
      <c r="D103" s="7" t="s">
        <v>164</v>
      </c>
      <c r="E103" s="10" t="s">
        <v>2</v>
      </c>
      <c r="F103" s="9">
        <f>IFERROR(ROUND(F80*F51/(F27+F25),2),0)</f>
        <v>0</v>
      </c>
      <c r="G103" s="67">
        <f t="shared" ref="G103:K103" si="11">IFERROR(ROUND(G80*G51/(G27+G25),2),0)</f>
        <v>0</v>
      </c>
      <c r="H103" s="67">
        <f t="shared" si="11"/>
        <v>0</v>
      </c>
      <c r="I103" s="67">
        <f t="shared" si="11"/>
        <v>0</v>
      </c>
      <c r="J103" s="67">
        <f t="shared" si="11"/>
        <v>0</v>
      </c>
      <c r="K103" s="67">
        <f t="shared" si="11"/>
        <v>0</v>
      </c>
      <c r="L103" s="198"/>
    </row>
    <row r="104" spans="2:12" ht="10.5" customHeight="1" x14ac:dyDescent="0.2">
      <c r="B104" s="13"/>
      <c r="C104" s="237"/>
      <c r="D104" s="13"/>
      <c r="E104" s="13"/>
      <c r="F104" s="122"/>
      <c r="G104" s="13"/>
      <c r="H104" s="13"/>
      <c r="I104" s="198"/>
      <c r="J104" s="198"/>
      <c r="K104" s="198"/>
      <c r="L104" s="198"/>
    </row>
    <row r="105" spans="2:12" ht="55.15" customHeight="1" x14ac:dyDescent="0.2">
      <c r="B105" s="13"/>
      <c r="C105" s="237"/>
      <c r="D105" s="7" t="s">
        <v>128</v>
      </c>
      <c r="E105" s="10" t="s">
        <v>2</v>
      </c>
      <c r="F105" s="67">
        <f>IFERROR(ROUND(F82*(F61+F53+F45+(F37-'introducere date'!I61*'introducere date'!I55*'introducere date'!I76))/(F27+F25),2),0)</f>
        <v>274.48</v>
      </c>
      <c r="G105" s="67">
        <f>IFERROR(ROUND(G82*(G61+G53+G45+(G37-'introducere date'!J61*'introducere date'!J55*'introducere date'!J76))/(G27+G25),2),0)</f>
        <v>278.2</v>
      </c>
      <c r="H105" s="67">
        <f>IFERROR(ROUND(H82*(H61+H53+H45+(H37-'introducere date'!K61*'introducere date'!K55*'introducere date'!K76))/(H27+H25),2),0)</f>
        <v>278.2</v>
      </c>
      <c r="I105" s="67">
        <f>IFERROR(ROUND(I82*(I61+I53+I45+(I37-'introducere date'!L61*'introducere date'!L55*'introducere date'!L76))/(I27+I25),2),0)</f>
        <v>283.19</v>
      </c>
      <c r="J105" s="67">
        <f>IFERROR(ROUND(J82*(J61+J53+J45+(J37-'introducere date'!M61*'introducere date'!M55*'introducere date'!M76))/(J27+J25),2),0)</f>
        <v>259.04000000000002</v>
      </c>
      <c r="K105" s="67">
        <f>IFERROR(ROUND(K82*(K61+K53+K45+(K37-'introducere date'!N61*'introducere date'!N55*'introducere date'!N76))/(K27+K25),2),0)</f>
        <v>27.39</v>
      </c>
      <c r="L105" s="198"/>
    </row>
    <row r="106" spans="2:12" ht="14.25" x14ac:dyDescent="0.2">
      <c r="B106" s="13"/>
      <c r="C106" s="237"/>
      <c r="D106" s="13"/>
      <c r="E106" s="13"/>
      <c r="F106" s="15"/>
      <c r="G106" s="13"/>
      <c r="H106" s="13"/>
      <c r="I106" s="198"/>
      <c r="J106" s="198"/>
      <c r="K106" s="198"/>
      <c r="L106" s="198"/>
    </row>
    <row r="107" spans="2:12" ht="55.15" customHeight="1" x14ac:dyDescent="0.2">
      <c r="B107" s="13"/>
      <c r="C107" s="237"/>
      <c r="D107" s="7" t="s">
        <v>272</v>
      </c>
      <c r="E107" s="10" t="s">
        <v>2</v>
      </c>
      <c r="F107" s="67">
        <f>IFERROR(ROUND(F84*F61/(F27+F25),2),0)</f>
        <v>175.66</v>
      </c>
      <c r="G107" s="67">
        <f t="shared" ref="G107:K107" si="12">IFERROR(ROUND(G84*G61/(G27+G25),2),0)</f>
        <v>178.05</v>
      </c>
      <c r="H107" s="67">
        <f t="shared" si="12"/>
        <v>178.05</v>
      </c>
      <c r="I107" s="67">
        <f t="shared" si="12"/>
        <v>181.24</v>
      </c>
      <c r="J107" s="67">
        <f t="shared" si="12"/>
        <v>165.79</v>
      </c>
      <c r="K107" s="67">
        <f t="shared" si="12"/>
        <v>17.53</v>
      </c>
      <c r="L107" s="198"/>
    </row>
    <row r="108" spans="2:12" ht="12" customHeight="1" x14ac:dyDescent="0.2">
      <c r="B108" s="13"/>
      <c r="C108" s="237"/>
      <c r="D108" s="13"/>
      <c r="E108" s="13"/>
      <c r="F108" s="13"/>
      <c r="G108" s="13"/>
      <c r="H108" s="13"/>
      <c r="I108" s="198"/>
      <c r="J108" s="198"/>
      <c r="K108" s="198"/>
      <c r="L108" s="198"/>
    </row>
    <row r="109" spans="2:12" ht="55.15" customHeight="1" x14ac:dyDescent="0.2">
      <c r="B109" s="13"/>
      <c r="C109" s="237"/>
      <c r="D109" s="7" t="s">
        <v>273</v>
      </c>
      <c r="E109" s="10" t="s">
        <v>2</v>
      </c>
      <c r="F109" s="67">
        <f>IFERROR(ROUND(F84*F45/(F27+F25),2),0)</f>
        <v>0</v>
      </c>
      <c r="G109" s="67">
        <f t="shared" ref="G109:K109" si="13">IFERROR(ROUND(G84*G45/(G27+G25),2),0)</f>
        <v>0</v>
      </c>
      <c r="H109" s="67">
        <f t="shared" si="13"/>
        <v>0</v>
      </c>
      <c r="I109" s="67">
        <f t="shared" si="13"/>
        <v>0</v>
      </c>
      <c r="J109" s="67">
        <f t="shared" si="13"/>
        <v>0</v>
      </c>
      <c r="K109" s="67">
        <f t="shared" si="13"/>
        <v>0</v>
      </c>
      <c r="L109" s="198"/>
    </row>
    <row r="110" spans="2:12" ht="12" customHeight="1" x14ac:dyDescent="0.2">
      <c r="B110" s="13"/>
      <c r="C110" s="237"/>
      <c r="D110" s="13"/>
      <c r="E110" s="13"/>
      <c r="F110" s="13"/>
      <c r="G110" s="13"/>
      <c r="H110" s="13"/>
      <c r="I110" s="198"/>
      <c r="J110" s="198"/>
      <c r="K110" s="198"/>
      <c r="L110" s="198"/>
    </row>
    <row r="111" spans="2:12" ht="55.15" customHeight="1" x14ac:dyDescent="0.2">
      <c r="B111" s="13"/>
      <c r="C111" s="237"/>
      <c r="D111" s="7" t="s">
        <v>274</v>
      </c>
      <c r="E111" s="10" t="s">
        <v>2</v>
      </c>
      <c r="F111" s="67">
        <f>IFERROR(ROUND(F84*F53/(F27+F25),2),0)</f>
        <v>0</v>
      </c>
      <c r="G111" s="67">
        <f t="shared" ref="G111:K111" si="14">IFERROR(ROUND(G84*G53/(G27+G25),2),0)</f>
        <v>0</v>
      </c>
      <c r="H111" s="67">
        <f t="shared" si="14"/>
        <v>0</v>
      </c>
      <c r="I111" s="67">
        <f t="shared" si="14"/>
        <v>0</v>
      </c>
      <c r="J111" s="67">
        <f t="shared" si="14"/>
        <v>0</v>
      </c>
      <c r="K111" s="67">
        <f t="shared" si="14"/>
        <v>0</v>
      </c>
      <c r="L111" s="198"/>
    </row>
    <row r="112" spans="2:12" ht="12" customHeight="1" x14ac:dyDescent="0.2">
      <c r="B112" s="13"/>
      <c r="C112" s="237"/>
      <c r="D112" s="13"/>
      <c r="E112" s="13"/>
      <c r="F112" s="13"/>
      <c r="G112" s="13"/>
      <c r="H112" s="13"/>
      <c r="I112" s="198"/>
      <c r="J112" s="198"/>
      <c r="K112" s="198"/>
      <c r="L112" s="198"/>
    </row>
    <row r="113" spans="2:12" ht="55.15" customHeight="1" x14ac:dyDescent="0.2">
      <c r="B113" s="13"/>
      <c r="C113" s="237"/>
      <c r="D113" s="7" t="s">
        <v>275</v>
      </c>
      <c r="E113" s="10" t="s">
        <v>2</v>
      </c>
      <c r="F113" s="67">
        <f>IFERROR(ROUND(F84*(F37-'introducere date'!I61*'introducere date'!I55)/(F25+F27),2),0)</f>
        <v>0</v>
      </c>
      <c r="G113" s="67">
        <f>IFERROR(ROUND(G84*(G37-'introducere date'!J61*'introducere date'!J55)/(G25+G27),2),0)</f>
        <v>0</v>
      </c>
      <c r="H113" s="67">
        <f>IFERROR(ROUND(H84*(H37-'introducere date'!K61*'introducere date'!K55)/(H25+H27),2),0)</f>
        <v>0</v>
      </c>
      <c r="I113" s="67">
        <f>IFERROR(ROUND(I84*(I37-'introducere date'!L61*'introducere date'!L55)/(I25+I27),2),0)</f>
        <v>0</v>
      </c>
      <c r="J113" s="67">
        <f>IFERROR(ROUND(J84*(J37-'introducere date'!M61*'introducere date'!M55)/(J25+J27),2),0)</f>
        <v>0</v>
      </c>
      <c r="K113" s="67">
        <f>IFERROR(ROUND(K84*(K37-'introducere date'!N61*'introducere date'!N55)/(K25+K27),2),0)</f>
        <v>0</v>
      </c>
      <c r="L113" s="198"/>
    </row>
    <row r="114" spans="2:12" ht="12" customHeight="1" x14ac:dyDescent="0.2">
      <c r="B114" s="13"/>
      <c r="C114" s="237"/>
      <c r="D114" s="13"/>
      <c r="E114" s="13"/>
      <c r="F114" s="13"/>
      <c r="G114" s="13"/>
      <c r="H114" s="13"/>
      <c r="I114" s="198"/>
      <c r="J114" s="198"/>
      <c r="K114" s="198"/>
      <c r="L114" s="198"/>
    </row>
    <row r="115" spans="2:12" ht="45" customHeight="1" x14ac:dyDescent="0.2">
      <c r="B115" s="13"/>
      <c r="C115" s="237"/>
      <c r="D115" s="7" t="s">
        <v>276</v>
      </c>
      <c r="E115" s="10" t="s">
        <v>2</v>
      </c>
      <c r="F115" s="67">
        <f>F107+F109+F111+F113</f>
        <v>175.66</v>
      </c>
      <c r="G115" s="67">
        <f t="shared" ref="G115:K115" si="15">G107+G109+G111+G113</f>
        <v>178.05</v>
      </c>
      <c r="H115" s="67">
        <f t="shared" si="15"/>
        <v>178.05</v>
      </c>
      <c r="I115" s="67">
        <f t="shared" si="15"/>
        <v>181.24</v>
      </c>
      <c r="J115" s="67">
        <f t="shared" si="15"/>
        <v>165.79</v>
      </c>
      <c r="K115" s="67">
        <f t="shared" si="15"/>
        <v>17.53</v>
      </c>
      <c r="L115" s="198"/>
    </row>
    <row r="116" spans="2:12" ht="14.25" x14ac:dyDescent="0.2">
      <c r="B116" s="13"/>
      <c r="C116" s="237"/>
      <c r="D116" s="13"/>
      <c r="E116" s="13"/>
      <c r="F116" s="15"/>
      <c r="G116" s="13"/>
      <c r="H116" s="13"/>
      <c r="I116" s="198"/>
      <c r="J116" s="198"/>
      <c r="K116" s="198"/>
      <c r="L116" s="198"/>
    </row>
    <row r="117" spans="2:12" ht="33.75" customHeight="1" x14ac:dyDescent="0.2">
      <c r="B117" s="13"/>
      <c r="C117" s="237"/>
      <c r="D117" s="48" t="s">
        <v>28</v>
      </c>
      <c r="E117" s="46" t="s">
        <v>2</v>
      </c>
      <c r="F117" s="47">
        <f>F91+F93+F95+F97+F99+F101+F103+F105+F115</f>
        <v>450.14</v>
      </c>
      <c r="G117" s="47">
        <f t="shared" ref="G117:K117" si="16">G91+G93+G95+G97+G99+G101+G103+G105+G115</f>
        <v>906.25</v>
      </c>
      <c r="H117" s="47">
        <f t="shared" si="16"/>
        <v>896.25</v>
      </c>
      <c r="I117" s="47">
        <f t="shared" si="16"/>
        <v>894.43000000000006</v>
      </c>
      <c r="J117" s="47">
        <f t="shared" si="16"/>
        <v>844.82999999999993</v>
      </c>
      <c r="K117" s="47">
        <f t="shared" si="16"/>
        <v>454.91999999999996</v>
      </c>
      <c r="L117" s="198"/>
    </row>
    <row r="118" spans="2:12" ht="18" customHeight="1" x14ac:dyDescent="0.2">
      <c r="B118" s="13"/>
      <c r="C118" s="13"/>
      <c r="D118" s="13"/>
      <c r="E118" s="13"/>
      <c r="F118" s="13"/>
      <c r="G118" s="13"/>
      <c r="H118" s="13"/>
      <c r="I118" s="198"/>
      <c r="J118" s="198"/>
      <c r="K118" s="198"/>
      <c r="L118" s="198"/>
    </row>
    <row r="119" spans="2:12" x14ac:dyDescent="0.2">
      <c r="I119" s="2"/>
      <c r="J119" s="2"/>
      <c r="L119" s="198"/>
    </row>
    <row r="120" spans="2:12" x14ac:dyDescent="0.2">
      <c r="I120" s="2"/>
      <c r="J120" s="2"/>
      <c r="L120" s="198"/>
    </row>
    <row r="121" spans="2:12" ht="60" x14ac:dyDescent="0.2">
      <c r="B121" s="13"/>
      <c r="C121" s="13"/>
      <c r="D121" s="13"/>
      <c r="E121" s="13"/>
      <c r="F121" s="181" t="s">
        <v>312</v>
      </c>
      <c r="G121" s="181" t="str">
        <f>'introducere date'!$J$9</f>
        <v>Zona de colectare 1 ..... - mediul urban</v>
      </c>
      <c r="H121" s="181" t="str">
        <f>'introducere date'!$K$9</f>
        <v>Zona de colectare 1 .....- mediul rural</v>
      </c>
      <c r="I121" s="181" t="str">
        <f>'introducere date'!$L$9</f>
        <v>Zona de colectare 2 .....- mediul urban</v>
      </c>
      <c r="J121" s="181" t="str">
        <f>'introducere date'!$M$9</f>
        <v>Zona de colectare 2 ..... - mediul rural</v>
      </c>
      <c r="K121" s="181" t="str">
        <f>'introducere date'!$N$9</f>
        <v>Zona de colectare n .... - mediul .....</v>
      </c>
      <c r="L121" s="198"/>
    </row>
    <row r="122" spans="2:12" ht="40.5" customHeight="1" x14ac:dyDescent="0.2">
      <c r="B122" s="13"/>
      <c r="C122" s="199" t="s">
        <v>41</v>
      </c>
      <c r="D122" s="199" t="s">
        <v>194</v>
      </c>
      <c r="E122" s="199" t="s">
        <v>3</v>
      </c>
      <c r="F122" s="241" t="s">
        <v>4</v>
      </c>
      <c r="G122" s="241"/>
      <c r="H122" s="241"/>
      <c r="I122" s="241"/>
      <c r="J122" s="241"/>
      <c r="K122" s="241"/>
      <c r="L122" s="198"/>
    </row>
    <row r="123" spans="2:12" ht="14.25" x14ac:dyDescent="0.2">
      <c r="B123" s="13"/>
      <c r="C123" s="13"/>
      <c r="D123" s="13"/>
      <c r="E123" s="13"/>
      <c r="F123" s="13"/>
      <c r="G123" s="13"/>
      <c r="H123" s="13"/>
      <c r="I123" s="198"/>
      <c r="J123" s="198"/>
      <c r="K123" s="198"/>
      <c r="L123" s="198"/>
    </row>
    <row r="124" spans="2:12" ht="27" customHeight="1" x14ac:dyDescent="0.2">
      <c r="B124" s="13"/>
      <c r="C124" s="236" t="s">
        <v>30</v>
      </c>
      <c r="D124" s="49" t="s">
        <v>250</v>
      </c>
      <c r="E124" s="10" t="s">
        <v>12</v>
      </c>
      <c r="F124" s="67">
        <f>ROUND(F68*F25*'introducere date'!I14/('introducere date'!I10*12),2)</f>
        <v>0</v>
      </c>
      <c r="G124" s="67">
        <f>ROUND(G68*G25*'introducere date'!J14/('introducere date'!J10*12),2)</f>
        <v>6.92</v>
      </c>
      <c r="H124" s="67">
        <f>ROUND(H68*H25*'introducere date'!K14/('introducere date'!K10*12),2)</f>
        <v>6.77</v>
      </c>
      <c r="I124" s="67">
        <f>ROUND(I68*I25*'introducere date'!L14/('introducere date'!L10*12),2)</f>
        <v>6.61</v>
      </c>
      <c r="J124" s="67">
        <f>ROUND(J68*J25*'introducere date'!M14/('introducere date'!M10*12),2)</f>
        <v>6.46</v>
      </c>
      <c r="K124" s="67">
        <f>ROUND(K68*K25*'introducere date'!N14/('introducere date'!N10*12),2)</f>
        <v>7.89</v>
      </c>
      <c r="L124" s="198"/>
    </row>
    <row r="125" spans="2:12" ht="14.25" x14ac:dyDescent="0.2">
      <c r="B125" s="13"/>
      <c r="C125" s="237"/>
      <c r="D125" s="13"/>
      <c r="E125" s="13"/>
      <c r="F125" s="15"/>
      <c r="G125" s="13"/>
      <c r="H125" s="13"/>
      <c r="I125" s="198"/>
      <c r="J125" s="198"/>
      <c r="K125" s="198"/>
      <c r="L125" s="198"/>
    </row>
    <row r="126" spans="2:12" ht="27" customHeight="1" x14ac:dyDescent="0.2">
      <c r="B126" s="13"/>
      <c r="C126" s="237"/>
      <c r="D126" s="3" t="s">
        <v>251</v>
      </c>
      <c r="E126" s="10" t="s">
        <v>12</v>
      </c>
      <c r="F126" s="67">
        <f>ROUND(F70*'introducere date'!I14*TDG_REZIDUALE!F27/('introducere date'!I10*12),2)</f>
        <v>0</v>
      </c>
      <c r="G126" s="67">
        <f>ROUND(G70*'introducere date'!J14*TDG_REZIDUALE!G27/('introducere date'!J10*12),2)</f>
        <v>0</v>
      </c>
      <c r="H126" s="67">
        <f>ROUND(H70*'introducere date'!K14*TDG_REZIDUALE!H27/('introducere date'!K10*12),2)</f>
        <v>0</v>
      </c>
      <c r="I126" s="67">
        <f>ROUND(I70*'introducere date'!L14*TDG_REZIDUALE!I27/('introducere date'!L10*12),2)</f>
        <v>0</v>
      </c>
      <c r="J126" s="67">
        <f>ROUND(J70*'introducere date'!M14*TDG_REZIDUALE!J27/('introducere date'!M10*12),2)</f>
        <v>0</v>
      </c>
      <c r="K126" s="67">
        <f>ROUND(K70*'introducere date'!N14*TDG_REZIDUALE!K27/('introducere date'!N10*12),2)</f>
        <v>0</v>
      </c>
      <c r="L126" s="198"/>
    </row>
    <row r="127" spans="2:12" ht="14.25" x14ac:dyDescent="0.2">
      <c r="B127" s="13"/>
      <c r="C127" s="237"/>
      <c r="D127" s="13"/>
      <c r="E127" s="13"/>
      <c r="F127" s="15"/>
      <c r="G127" s="13"/>
      <c r="H127" s="13"/>
      <c r="I127" s="198"/>
      <c r="J127" s="198"/>
      <c r="K127" s="198"/>
      <c r="L127" s="198"/>
    </row>
    <row r="128" spans="2:12" ht="27" customHeight="1" x14ac:dyDescent="0.2">
      <c r="B128" s="13"/>
      <c r="C128" s="237"/>
      <c r="D128" s="7" t="s">
        <v>252</v>
      </c>
      <c r="E128" s="10" t="s">
        <v>12</v>
      </c>
      <c r="F128" s="67">
        <f>ROUND(F72*F29*'introducere date'!I14/('introducere date'!I10*12),2)</f>
        <v>0</v>
      </c>
      <c r="G128" s="67">
        <f>ROUND(G72*G29*'introducere date'!J14/('introducere date'!J10*12),2)</f>
        <v>0</v>
      </c>
      <c r="H128" s="67">
        <f>ROUND(H72*H29*'introducere date'!K14/('introducere date'!K10*12),2)</f>
        <v>0</v>
      </c>
      <c r="I128" s="67">
        <f>ROUND(I72*I29*'introducere date'!L14/('introducere date'!L10*12),2)</f>
        <v>0</v>
      </c>
      <c r="J128" s="67">
        <f>ROUND(J72*J29*'introducere date'!M14/('introducere date'!M10*12),2)</f>
        <v>0</v>
      </c>
      <c r="K128" s="67">
        <f>ROUND(K72*K29*'introducere date'!N14/('introducere date'!N10*12),2)</f>
        <v>0</v>
      </c>
      <c r="L128" s="198"/>
    </row>
    <row r="129" spans="2:12" ht="14.25" x14ac:dyDescent="0.2">
      <c r="B129" s="13"/>
      <c r="C129" s="237"/>
      <c r="D129" s="13"/>
      <c r="E129" s="13"/>
      <c r="F129" s="15"/>
      <c r="G129" s="13"/>
      <c r="H129" s="13"/>
      <c r="I129" s="198"/>
      <c r="J129" s="198"/>
      <c r="K129" s="198"/>
      <c r="L129" s="198"/>
    </row>
    <row r="130" spans="2:12" ht="27" customHeight="1" x14ac:dyDescent="0.2">
      <c r="B130" s="13"/>
      <c r="C130" s="237"/>
      <c r="D130" s="7" t="s">
        <v>253</v>
      </c>
      <c r="E130" s="10" t="s">
        <v>12</v>
      </c>
      <c r="F130" s="67">
        <f>ROUND(F74*'introducere date'!I14*F31/('introducere date'!I10*12),2)</f>
        <v>0</v>
      </c>
      <c r="G130" s="67">
        <f>ROUND(G74*'introducere date'!J14*G31/('introducere date'!J10*12),2)</f>
        <v>0</v>
      </c>
      <c r="H130" s="67">
        <f>ROUND(H74*'introducere date'!K14*H31/('introducere date'!K10*12),2)</f>
        <v>0</v>
      </c>
      <c r="I130" s="67">
        <f>ROUND(I74*'introducere date'!L14*I31/('introducere date'!L10*12),2)</f>
        <v>0</v>
      </c>
      <c r="J130" s="67">
        <f>ROUND(J74*'introducere date'!M14*J31/('introducere date'!M10*12),2)</f>
        <v>0</v>
      </c>
      <c r="K130" s="67">
        <f>ROUND(K74*'introducere date'!N14*K31/('introducere date'!N10*12),2)</f>
        <v>0</v>
      </c>
      <c r="L130" s="198"/>
    </row>
    <row r="131" spans="2:12" ht="14.25" x14ac:dyDescent="0.2">
      <c r="B131" s="13"/>
      <c r="C131" s="237"/>
      <c r="D131" s="13"/>
      <c r="E131" s="13"/>
      <c r="F131" s="15"/>
      <c r="G131" s="13"/>
      <c r="H131" s="13"/>
      <c r="I131" s="198"/>
      <c r="J131" s="198"/>
      <c r="K131" s="198"/>
      <c r="L131" s="198"/>
    </row>
    <row r="132" spans="2:12" ht="27" customHeight="1" x14ac:dyDescent="0.2">
      <c r="B132" s="13"/>
      <c r="C132" s="237"/>
      <c r="D132" s="7" t="s">
        <v>254</v>
      </c>
      <c r="E132" s="10" t="s">
        <v>12</v>
      </c>
      <c r="F132" s="67">
        <f>ROUND(F76*'introducere date'!I14*F35/('introducere date'!I10*12),2)</f>
        <v>0</v>
      </c>
      <c r="G132" s="67">
        <f>ROUND(G76*'introducere date'!J14*G35/('introducere date'!J10*12),2)</f>
        <v>0</v>
      </c>
      <c r="H132" s="67">
        <f>ROUND(H76*'introducere date'!K14*H35/('introducere date'!K10*12),2)</f>
        <v>0</v>
      </c>
      <c r="I132" s="67">
        <f>ROUND(I76*'introducere date'!L14*I35/('introducere date'!L10*12),2)</f>
        <v>0</v>
      </c>
      <c r="J132" s="67">
        <f>ROUND(J76*'introducere date'!M14*J35/('introducere date'!M10*12),2)</f>
        <v>0</v>
      </c>
      <c r="K132" s="67">
        <f>ROUND(K76*'introducere date'!N14*K35/('introducere date'!N10*12),2)</f>
        <v>0</v>
      </c>
      <c r="L132" s="198"/>
    </row>
    <row r="133" spans="2:12" ht="14.25" x14ac:dyDescent="0.2">
      <c r="B133" s="13"/>
      <c r="C133" s="237"/>
      <c r="D133" s="13"/>
      <c r="E133" s="13"/>
      <c r="F133" s="15"/>
      <c r="G133" s="13"/>
      <c r="H133" s="13"/>
      <c r="I133" s="198"/>
      <c r="J133" s="198"/>
      <c r="K133" s="198"/>
      <c r="L133" s="198"/>
    </row>
    <row r="134" spans="2:12" ht="27" customHeight="1" x14ac:dyDescent="0.2">
      <c r="B134" s="13"/>
      <c r="C134" s="237"/>
      <c r="D134" s="7" t="s">
        <v>277</v>
      </c>
      <c r="E134" s="10" t="s">
        <v>12</v>
      </c>
      <c r="F134" s="67">
        <f>ROUND(F78*'introducere date'!I14*F43/('introducere date'!I10*12),2)</f>
        <v>0</v>
      </c>
      <c r="G134" s="67">
        <f>ROUND(G78*'introducere date'!J14*G43/('introducere date'!J10*12),2)</f>
        <v>0</v>
      </c>
      <c r="H134" s="67">
        <f>ROUND(H78*'introducere date'!K14*H43/('introducere date'!K10*12),2)</f>
        <v>0</v>
      </c>
      <c r="I134" s="67">
        <f>ROUND(I78*'introducere date'!L14*I43/('introducere date'!L10*12),2)</f>
        <v>0</v>
      </c>
      <c r="J134" s="67">
        <f>ROUND(J78*'introducere date'!M14*J43/('introducere date'!M10*12),2)</f>
        <v>0</v>
      </c>
      <c r="K134" s="67">
        <f>ROUND(K78*'introducere date'!N14*K43/('introducere date'!N10*12),2)</f>
        <v>0</v>
      </c>
      <c r="L134" s="198"/>
    </row>
    <row r="135" spans="2:12" ht="14.25" x14ac:dyDescent="0.2">
      <c r="B135" s="13"/>
      <c r="C135" s="237"/>
      <c r="D135" s="13"/>
      <c r="E135" s="13"/>
      <c r="F135" s="15"/>
      <c r="G135" s="13"/>
      <c r="H135" s="13"/>
      <c r="I135" s="198"/>
      <c r="J135" s="198"/>
      <c r="K135" s="198"/>
      <c r="L135" s="198"/>
    </row>
    <row r="136" spans="2:12" ht="31.9" customHeight="1" x14ac:dyDescent="0.2">
      <c r="B136" s="13"/>
      <c r="C136" s="237"/>
      <c r="D136" s="7" t="s">
        <v>255</v>
      </c>
      <c r="E136" s="10" t="s">
        <v>12</v>
      </c>
      <c r="F136" s="67">
        <f>ROUND(F80*'introducere date'!I14*F51/('introducere date'!I10*12),2)</f>
        <v>0</v>
      </c>
      <c r="G136" s="67">
        <f>ROUND(G80*'introducere date'!J14*G51/('introducere date'!J10*12),2)</f>
        <v>0</v>
      </c>
      <c r="H136" s="67">
        <f>ROUND(H80*'introducere date'!K14*H51/('introducere date'!K10*12),2)</f>
        <v>0</v>
      </c>
      <c r="I136" s="67">
        <f>ROUND(I80*'introducere date'!L14*I51/('introducere date'!L10*12),2)</f>
        <v>0</v>
      </c>
      <c r="J136" s="67">
        <f>ROUND(J80*'introducere date'!M14*J51/('introducere date'!M10*12),2)</f>
        <v>0</v>
      </c>
      <c r="K136" s="67">
        <f>ROUND(K80*'introducere date'!N14*K51/('introducere date'!N10*12),2)</f>
        <v>0</v>
      </c>
      <c r="L136" s="198"/>
    </row>
    <row r="137" spans="2:12" ht="14.25" x14ac:dyDescent="0.2">
      <c r="B137" s="13"/>
      <c r="C137" s="237"/>
      <c r="D137" s="13"/>
      <c r="E137" s="13"/>
      <c r="F137" s="15"/>
      <c r="G137" s="13"/>
      <c r="H137" s="13"/>
      <c r="I137" s="198"/>
      <c r="J137" s="198"/>
      <c r="K137" s="198"/>
      <c r="L137" s="198"/>
    </row>
    <row r="138" spans="2:12" ht="27" customHeight="1" x14ac:dyDescent="0.2">
      <c r="B138" s="13"/>
      <c r="C138" s="237"/>
      <c r="D138" s="7" t="s">
        <v>256</v>
      </c>
      <c r="E138" s="10" t="s">
        <v>12</v>
      </c>
      <c r="F138" s="67">
        <f>ROUND(F82*'introducere date'!I14*(F61+F53+F45+F37)/('introducere date'!I10*12),2)</f>
        <v>0</v>
      </c>
      <c r="G138" s="67">
        <f>ROUND(G82*'introducere date'!J14*(G61+G53+G45+G37)/('introducere date'!J10*12),2)</f>
        <v>4.28</v>
      </c>
      <c r="H138" s="67">
        <f>ROUND(H82*'introducere date'!K14*(H61+H53+H45+H37)/('introducere date'!K10*12),2)</f>
        <v>4.28</v>
      </c>
      <c r="I138" s="67">
        <f>ROUND(I82*'introducere date'!L14*(I61+I53+I45+I37)/('introducere date'!L10*12),2)</f>
        <v>4.3600000000000003</v>
      </c>
      <c r="J138" s="67">
        <f>ROUND(J82*'introducere date'!M14*(J61+J53+J45+J37)/('introducere date'!M10*12),2)</f>
        <v>3.98</v>
      </c>
      <c r="K138" s="67">
        <f>ROUND(K82*'introducere date'!N14*(K61+K53+K45+K37)/('introducere date'!N10*12),2)</f>
        <v>0.53</v>
      </c>
      <c r="L138" s="198"/>
    </row>
    <row r="139" spans="2:12" ht="14.25" x14ac:dyDescent="0.2">
      <c r="B139" s="13"/>
      <c r="C139" s="237"/>
      <c r="D139" s="13"/>
      <c r="E139" s="13"/>
      <c r="F139" s="15"/>
      <c r="G139" s="13"/>
      <c r="H139" s="13"/>
      <c r="I139" s="198"/>
      <c r="J139" s="198"/>
      <c r="K139" s="198"/>
      <c r="L139" s="198"/>
    </row>
    <row r="140" spans="2:12" ht="45" customHeight="1" x14ac:dyDescent="0.2">
      <c r="B140" s="13"/>
      <c r="C140" s="237"/>
      <c r="D140" s="7" t="s">
        <v>257</v>
      </c>
      <c r="E140" s="10" t="s">
        <v>12</v>
      </c>
      <c r="F140" s="67">
        <f>ROUND(F84*'introducere date'!I14*F61/('introducere date'!I10*12),2)</f>
        <v>0</v>
      </c>
      <c r="G140" s="67">
        <f>ROUND(G84*'introducere date'!J14*G61/('introducere date'!J10*12),2)</f>
        <v>2.74</v>
      </c>
      <c r="H140" s="67">
        <f>ROUND(H84*'introducere date'!K14*H61/('introducere date'!K10*12),2)</f>
        <v>2.74</v>
      </c>
      <c r="I140" s="67">
        <f>ROUND(I84*'introducere date'!L14*I61/('introducere date'!L10*12),2)</f>
        <v>2.79</v>
      </c>
      <c r="J140" s="67">
        <f>ROUND(J84*'introducere date'!M14*J61/('introducere date'!M10*12),2)</f>
        <v>2.5499999999999998</v>
      </c>
      <c r="K140" s="67">
        <f>ROUND(K84*'introducere date'!N14*K61/('introducere date'!N10*12),2)</f>
        <v>0.34</v>
      </c>
      <c r="L140" s="198"/>
    </row>
    <row r="141" spans="2:12" ht="14.25" x14ac:dyDescent="0.2">
      <c r="B141" s="13"/>
      <c r="C141" s="237"/>
      <c r="D141" s="13"/>
      <c r="E141" s="13"/>
      <c r="F141" s="15"/>
      <c r="G141" s="13"/>
      <c r="H141" s="13"/>
      <c r="I141" s="198"/>
      <c r="J141" s="198"/>
      <c r="K141" s="198"/>
      <c r="L141" s="198"/>
    </row>
    <row r="142" spans="2:12" ht="45" customHeight="1" x14ac:dyDescent="0.2">
      <c r="B142" s="13"/>
      <c r="C142" s="237"/>
      <c r="D142" s="7" t="s">
        <v>258</v>
      </c>
      <c r="E142" s="10" t="s">
        <v>12</v>
      </c>
      <c r="F142" s="67">
        <f>ROUND(F84*'introducere date'!I14*F45/('introducere date'!I10*12),2)</f>
        <v>0</v>
      </c>
      <c r="G142" s="67">
        <f>ROUND(G84*'introducere date'!J14*G45/('introducere date'!J10*12),2)</f>
        <v>0</v>
      </c>
      <c r="H142" s="67">
        <f>ROUND(H84*'introducere date'!K14*H45/('introducere date'!K10*12),2)</f>
        <v>0</v>
      </c>
      <c r="I142" s="67">
        <f>ROUND(I84*'introducere date'!L14*I45/('introducere date'!L10*12),2)</f>
        <v>0</v>
      </c>
      <c r="J142" s="67">
        <f>ROUND(J84*'introducere date'!M14*J45/('introducere date'!M10*12),2)</f>
        <v>0</v>
      </c>
      <c r="K142" s="67">
        <f>ROUND(K84*'introducere date'!N14*K45/('introducere date'!N10*12),2)</f>
        <v>0</v>
      </c>
      <c r="L142" s="198"/>
    </row>
    <row r="143" spans="2:12" ht="14.25" x14ac:dyDescent="0.2">
      <c r="B143" s="13"/>
      <c r="C143" s="237"/>
      <c r="D143" s="13"/>
      <c r="E143" s="13"/>
      <c r="F143" s="15"/>
      <c r="G143" s="13"/>
      <c r="H143" s="13"/>
      <c r="I143" s="198"/>
      <c r="J143" s="198"/>
      <c r="K143" s="198"/>
      <c r="L143" s="198"/>
    </row>
    <row r="144" spans="2:12" ht="45" customHeight="1" x14ac:dyDescent="0.2">
      <c r="B144" s="13"/>
      <c r="C144" s="237"/>
      <c r="D144" s="7" t="s">
        <v>259</v>
      </c>
      <c r="E144" s="10" t="s">
        <v>12</v>
      </c>
      <c r="F144" s="67">
        <f>ROUND(F84*'introducere date'!I14*F53/('introducere date'!I10*12),2)</f>
        <v>0</v>
      </c>
      <c r="G144" s="67">
        <f>ROUND(G84*'introducere date'!J14*G53/('introducere date'!J10*12),2)</f>
        <v>0</v>
      </c>
      <c r="H144" s="67">
        <f>ROUND(H84*'introducere date'!K14*H53/('introducere date'!K10*12),2)</f>
        <v>0</v>
      </c>
      <c r="I144" s="67">
        <f>ROUND(I84*'introducere date'!L14*I53/('introducere date'!L10*12),2)</f>
        <v>0</v>
      </c>
      <c r="J144" s="67">
        <f>ROUND(J84*'introducere date'!M14*J53/('introducere date'!M10*12),2)</f>
        <v>0</v>
      </c>
      <c r="K144" s="67">
        <f>ROUND(K84*'introducere date'!N14*K53/('introducere date'!N10*12),2)</f>
        <v>0</v>
      </c>
      <c r="L144" s="198"/>
    </row>
    <row r="145" spans="2:12" ht="14.25" x14ac:dyDescent="0.2">
      <c r="B145" s="13"/>
      <c r="C145" s="237"/>
      <c r="D145" s="13"/>
      <c r="E145" s="13"/>
      <c r="F145" s="15"/>
      <c r="G145" s="13"/>
      <c r="H145" s="13"/>
      <c r="I145" s="198"/>
      <c r="J145" s="198"/>
      <c r="K145" s="198"/>
      <c r="L145" s="198"/>
    </row>
    <row r="146" spans="2:12" ht="45" customHeight="1" x14ac:dyDescent="0.2">
      <c r="B146" s="13"/>
      <c r="C146" s="237"/>
      <c r="D146" s="7" t="s">
        <v>260</v>
      </c>
      <c r="E146" s="10" t="s">
        <v>12</v>
      </c>
      <c r="F146" s="67">
        <f>ROUND(F84*'introducere date'!I14*(F37-'introducere date'!I61*'introducere date'!I55*'introducere date'!I76)/('introducere date'!I10*12),2)</f>
        <v>0</v>
      </c>
      <c r="G146" s="67">
        <f>ROUND(G84*'introducere date'!J14*(G37-'introducere date'!J61*'introducere date'!J55*'introducere date'!J76)/('introducere date'!J10*12),2)</f>
        <v>0</v>
      </c>
      <c r="H146" s="67">
        <f>ROUND(H84*'introducere date'!K14*(H37-'introducere date'!K61*'introducere date'!K55*'introducere date'!K76)/('introducere date'!K10*12),2)</f>
        <v>0</v>
      </c>
      <c r="I146" s="67">
        <f>ROUND(I84*'introducere date'!L14*(I37-'introducere date'!L61*'introducere date'!L55*'introducere date'!L76)/('introducere date'!L10*12),2)</f>
        <v>0</v>
      </c>
      <c r="J146" s="67">
        <f>ROUND(J84*'introducere date'!M14*(J37-'introducere date'!M61*'introducere date'!M55*'introducere date'!M76)/('introducere date'!M10*12),2)</f>
        <v>0</v>
      </c>
      <c r="K146" s="67">
        <f>ROUND(K84*'introducere date'!N14*(K37-'introducere date'!N61*'introducere date'!N55*'introducere date'!N76)/('introducere date'!N10*12),2)</f>
        <v>0</v>
      </c>
      <c r="L146" s="198"/>
    </row>
    <row r="147" spans="2:12" ht="14.25" x14ac:dyDescent="0.2">
      <c r="B147" s="13"/>
      <c r="C147" s="237"/>
      <c r="D147" s="13"/>
      <c r="E147" s="13"/>
      <c r="F147" s="15"/>
      <c r="G147" s="13"/>
      <c r="H147" s="13"/>
      <c r="I147" s="198"/>
      <c r="J147" s="198"/>
      <c r="K147" s="198"/>
      <c r="L147" s="198"/>
    </row>
    <row r="148" spans="2:12" ht="45" customHeight="1" x14ac:dyDescent="0.2">
      <c r="B148" s="13"/>
      <c r="C148" s="237"/>
      <c r="D148" s="7" t="s">
        <v>261</v>
      </c>
      <c r="E148" s="10" t="s">
        <v>12</v>
      </c>
      <c r="F148" s="9">
        <f>ROUND($F$146+$F$144+$F$142+$F$140,2)</f>
        <v>0</v>
      </c>
      <c r="G148" s="9">
        <f t="shared" ref="G148:K148" si="17">ROUND($F$146+$F$144+$F$142+$F$140,2)</f>
        <v>0</v>
      </c>
      <c r="H148" s="9">
        <f t="shared" si="17"/>
        <v>0</v>
      </c>
      <c r="I148" s="9">
        <f t="shared" si="17"/>
        <v>0</v>
      </c>
      <c r="J148" s="9">
        <f t="shared" si="17"/>
        <v>0</v>
      </c>
      <c r="K148" s="9">
        <f t="shared" si="17"/>
        <v>0</v>
      </c>
      <c r="L148" s="198"/>
    </row>
    <row r="149" spans="2:12" ht="14.25" x14ac:dyDescent="0.2">
      <c r="B149" s="13"/>
      <c r="C149" s="237"/>
      <c r="D149" s="13"/>
      <c r="E149" s="13"/>
      <c r="F149" s="15"/>
      <c r="G149" s="13"/>
      <c r="H149" s="13"/>
      <c r="I149" s="196"/>
      <c r="J149" s="200"/>
      <c r="K149" s="198"/>
      <c r="L149" s="198"/>
    </row>
    <row r="150" spans="2:12" ht="30.75" customHeight="1" x14ac:dyDescent="0.2">
      <c r="B150" s="13"/>
      <c r="C150" s="238"/>
      <c r="D150" s="48" t="s">
        <v>262</v>
      </c>
      <c r="E150" s="46" t="s">
        <v>12</v>
      </c>
      <c r="F150" s="47">
        <f>F124+F126+F128+F130+F132+F134+F136+F138+F148</f>
        <v>0</v>
      </c>
      <c r="G150" s="47">
        <f t="shared" ref="G150:K150" si="18">G124+G126+G128+G130+G132+G134+G136+G138+G148</f>
        <v>11.2</v>
      </c>
      <c r="H150" s="47">
        <f t="shared" si="18"/>
        <v>11.05</v>
      </c>
      <c r="I150" s="47">
        <f t="shared" si="18"/>
        <v>10.97</v>
      </c>
      <c r="J150" s="47">
        <f t="shared" si="18"/>
        <v>10.44</v>
      </c>
      <c r="K150" s="47">
        <f t="shared" si="18"/>
        <v>8.42</v>
      </c>
      <c r="L150" s="198"/>
    </row>
    <row r="151" spans="2:12" ht="14.25" x14ac:dyDescent="0.2">
      <c r="B151" s="13"/>
      <c r="C151" s="13"/>
      <c r="D151" s="13"/>
      <c r="E151" s="13"/>
      <c r="F151" s="13"/>
      <c r="G151" s="13"/>
      <c r="H151" s="13"/>
      <c r="I151" s="196"/>
      <c r="J151" s="200"/>
      <c r="K151" s="198"/>
      <c r="L151" s="198"/>
    </row>
    <row r="152" spans="2:12" ht="14.25" x14ac:dyDescent="0.2">
      <c r="B152" s="13"/>
      <c r="C152" s="13"/>
      <c r="D152" s="13"/>
      <c r="E152" s="13"/>
      <c r="F152" s="13"/>
      <c r="G152" s="13"/>
      <c r="H152" s="13"/>
      <c r="I152" s="196"/>
      <c r="J152" s="200"/>
      <c r="K152" s="198"/>
      <c r="L152" s="198"/>
    </row>
    <row r="153" spans="2:12" ht="17.45" customHeight="1" x14ac:dyDescent="0.2">
      <c r="C153" s="2"/>
      <c r="D153" s="2"/>
      <c r="E153" s="2"/>
      <c r="F153" s="2"/>
      <c r="G153" s="2"/>
      <c r="H153" s="2"/>
      <c r="I153" s="2"/>
      <c r="L153" s="198"/>
    </row>
    <row r="154" spans="2:12" ht="7.9" customHeight="1" x14ac:dyDescent="0.2">
      <c r="L154" s="198"/>
    </row>
    <row r="155" spans="2:12" ht="60" x14ac:dyDescent="0.2">
      <c r="B155" s="13"/>
      <c r="C155" s="13"/>
      <c r="D155" s="13"/>
      <c r="E155" s="13"/>
      <c r="F155" s="181" t="s">
        <v>312</v>
      </c>
      <c r="G155" s="181" t="str">
        <f>'introducere date'!$J$9</f>
        <v>Zona de colectare 1 ..... - mediul urban</v>
      </c>
      <c r="H155" s="181" t="str">
        <f>'introducere date'!$K$9</f>
        <v>Zona de colectare 1 .....- mediul rural</v>
      </c>
      <c r="I155" s="181" t="str">
        <f>'introducere date'!$L$9</f>
        <v>Zona de colectare 2 .....- mediul urban</v>
      </c>
      <c r="J155" s="181" t="str">
        <f>'introducere date'!$M$9</f>
        <v>Zona de colectare 2 ..... - mediul rural</v>
      </c>
      <c r="K155" s="181" t="str">
        <f>'introducere date'!$N$9</f>
        <v>Zona de colectare n .... - mediul .....</v>
      </c>
      <c r="L155" s="198"/>
    </row>
    <row r="156" spans="2:12" ht="31.5" x14ac:dyDescent="0.2">
      <c r="B156" s="13"/>
      <c r="C156" s="199" t="s">
        <v>41</v>
      </c>
      <c r="D156" s="199" t="s">
        <v>195</v>
      </c>
      <c r="E156" s="199" t="s">
        <v>3</v>
      </c>
      <c r="F156" s="241" t="s">
        <v>4</v>
      </c>
      <c r="G156" s="241"/>
      <c r="H156" s="241"/>
      <c r="I156" s="241"/>
      <c r="J156" s="241"/>
      <c r="K156" s="241"/>
      <c r="L156" s="198"/>
    </row>
    <row r="157" spans="2:12" ht="14.25" x14ac:dyDescent="0.2">
      <c r="B157" s="13"/>
      <c r="C157" s="13"/>
      <c r="D157" s="13"/>
      <c r="E157" s="13"/>
      <c r="F157" s="13"/>
      <c r="G157" s="13"/>
      <c r="H157" s="13"/>
      <c r="I157" s="196"/>
      <c r="J157" s="200"/>
      <c r="K157" s="198"/>
      <c r="L157" s="198"/>
    </row>
    <row r="158" spans="2:12" ht="27" customHeight="1" x14ac:dyDescent="0.2">
      <c r="B158" s="13"/>
      <c r="C158" s="236" t="s">
        <v>31</v>
      </c>
      <c r="D158" s="49" t="s">
        <v>112</v>
      </c>
      <c r="E158" s="10" t="s">
        <v>23</v>
      </c>
      <c r="F158" s="67">
        <f>ROUND(F91*'introducere date'!I26,2)</f>
        <v>0</v>
      </c>
      <c r="G158" s="67">
        <f>ROUND(G91*'introducere date'!J26,2)</f>
        <v>157.5</v>
      </c>
      <c r="H158" s="67">
        <f>ROUND(H91*'introducere date'!K26,2)</f>
        <v>154</v>
      </c>
      <c r="I158" s="67">
        <f>ROUND(I91*'introducere date'!L26,2)</f>
        <v>150.5</v>
      </c>
      <c r="J158" s="67">
        <f>ROUND(J91*'introducere date'!M26,2)</f>
        <v>147</v>
      </c>
      <c r="K158" s="67">
        <f>ROUND(K91*'introducere date'!N26,2)</f>
        <v>143.5</v>
      </c>
      <c r="L158" s="198"/>
    </row>
    <row r="159" spans="2:12" ht="14.25" x14ac:dyDescent="0.2">
      <c r="B159" s="13"/>
      <c r="C159" s="237"/>
      <c r="D159" s="13"/>
      <c r="E159" s="13"/>
      <c r="F159" s="15"/>
      <c r="G159" s="13"/>
      <c r="H159" s="13"/>
      <c r="I159" s="196"/>
      <c r="J159" s="200"/>
      <c r="K159" s="198"/>
      <c r="L159" s="198"/>
    </row>
    <row r="160" spans="2:12" ht="27" customHeight="1" x14ac:dyDescent="0.2">
      <c r="B160" s="13"/>
      <c r="C160" s="237"/>
      <c r="D160" s="3" t="s">
        <v>113</v>
      </c>
      <c r="E160" s="10" t="s">
        <v>23</v>
      </c>
      <c r="F160" s="67">
        <f>ROUND(F93*'introducere date'!I27,2)</f>
        <v>0</v>
      </c>
      <c r="G160" s="67">
        <f>ROUND(G93*'introducere date'!J27,2)</f>
        <v>0</v>
      </c>
      <c r="H160" s="67">
        <f>ROUND(H93*'introducere date'!K27,2)</f>
        <v>0</v>
      </c>
      <c r="I160" s="67">
        <f>ROUND(I93*'introducere date'!L27,2)</f>
        <v>0</v>
      </c>
      <c r="J160" s="67">
        <f>ROUND(J93*'introducere date'!M27,2)</f>
        <v>0</v>
      </c>
      <c r="K160" s="67">
        <f>ROUND(K93*'introducere date'!N27,2)</f>
        <v>0</v>
      </c>
      <c r="L160" s="198"/>
    </row>
    <row r="161" spans="2:12" ht="14.25" x14ac:dyDescent="0.2">
      <c r="B161" s="13"/>
      <c r="C161" s="237"/>
      <c r="D161" s="13"/>
      <c r="E161" s="13"/>
      <c r="F161" s="15"/>
      <c r="G161" s="13"/>
      <c r="H161" s="13"/>
      <c r="I161" s="196"/>
      <c r="J161" s="200"/>
      <c r="K161" s="198"/>
      <c r="L161" s="198"/>
    </row>
    <row r="162" spans="2:12" ht="27" customHeight="1" x14ac:dyDescent="0.2">
      <c r="B162" s="13"/>
      <c r="C162" s="237"/>
      <c r="D162" s="7" t="s">
        <v>170</v>
      </c>
      <c r="E162" s="10" t="s">
        <v>23</v>
      </c>
      <c r="F162" s="67">
        <f>ROUND(F95*'introducere date'!I26,2)</f>
        <v>0</v>
      </c>
      <c r="G162" s="67">
        <f>ROUND(G95*'introducere date'!J26,2)</f>
        <v>0</v>
      </c>
      <c r="H162" s="67">
        <f>ROUND(H95*'introducere date'!K26,2)</f>
        <v>0</v>
      </c>
      <c r="I162" s="67">
        <f>ROUND(I95*'introducere date'!L26,2)</f>
        <v>0</v>
      </c>
      <c r="J162" s="67">
        <f>ROUND(J95*'introducere date'!M26,2)</f>
        <v>0</v>
      </c>
      <c r="K162" s="67">
        <f>ROUND(K95*'introducere date'!N26,2)</f>
        <v>0</v>
      </c>
      <c r="L162" s="198"/>
    </row>
    <row r="163" spans="2:12" ht="14.25" x14ac:dyDescent="0.2">
      <c r="B163" s="13"/>
      <c r="C163" s="237"/>
      <c r="D163" s="13"/>
      <c r="E163" s="13"/>
      <c r="F163" s="15"/>
      <c r="G163" s="13"/>
      <c r="H163" s="13"/>
      <c r="I163" s="198"/>
      <c r="J163" s="198"/>
      <c r="K163" s="198"/>
      <c r="L163" s="198"/>
    </row>
    <row r="164" spans="2:12" ht="27" customHeight="1" x14ac:dyDescent="0.2">
      <c r="B164" s="13"/>
      <c r="C164" s="237"/>
      <c r="D164" s="7" t="s">
        <v>169</v>
      </c>
      <c r="E164" s="10" t="s">
        <v>23</v>
      </c>
      <c r="F164" s="67">
        <f>ROUND(F97*'introducere date'!I27,2)</f>
        <v>0</v>
      </c>
      <c r="G164" s="67">
        <f>ROUND(G97*'introducere date'!J27,2)</f>
        <v>0</v>
      </c>
      <c r="H164" s="67">
        <f>ROUND(H97*'introducere date'!K27,2)</f>
        <v>0</v>
      </c>
      <c r="I164" s="67">
        <f>ROUND(I97*'introducere date'!L27,2)</f>
        <v>0</v>
      </c>
      <c r="J164" s="67">
        <f>ROUND(J97*'introducere date'!M27,2)</f>
        <v>0</v>
      </c>
      <c r="K164" s="67">
        <f>ROUND(K97*'introducere date'!N27,2)</f>
        <v>0</v>
      </c>
      <c r="L164" s="198"/>
    </row>
    <row r="165" spans="2:12" ht="14.25" x14ac:dyDescent="0.2">
      <c r="B165" s="13"/>
      <c r="C165" s="237"/>
      <c r="D165" s="13"/>
      <c r="E165" s="13"/>
      <c r="F165" s="15"/>
      <c r="G165" s="13"/>
      <c r="H165" s="13"/>
      <c r="I165" s="198"/>
      <c r="J165" s="198"/>
      <c r="K165" s="198"/>
      <c r="L165" s="198"/>
    </row>
    <row r="166" spans="2:12" ht="27" customHeight="1" x14ac:dyDescent="0.2">
      <c r="B166" s="13"/>
      <c r="C166" s="237"/>
      <c r="D166" s="7" t="s">
        <v>168</v>
      </c>
      <c r="E166" s="10" t="s">
        <v>23</v>
      </c>
      <c r="F166" s="67">
        <f>ROUND(F99*'introducere date'!I26,2)</f>
        <v>0</v>
      </c>
      <c r="G166" s="67">
        <f>ROUND(G99*'introducere date'!J26,2)</f>
        <v>0</v>
      </c>
      <c r="H166" s="67">
        <f>ROUND(H99*'introducere date'!K26,2)</f>
        <v>0</v>
      </c>
      <c r="I166" s="67">
        <f>ROUND(I99*'introducere date'!L26,2)</f>
        <v>0</v>
      </c>
      <c r="J166" s="67">
        <f>ROUND(J99*'introducere date'!M26,2)</f>
        <v>0</v>
      </c>
      <c r="K166" s="67">
        <f>ROUND(K99*'introducere date'!N26,2)</f>
        <v>0</v>
      </c>
      <c r="L166" s="198"/>
    </row>
    <row r="167" spans="2:12" ht="14.25" x14ac:dyDescent="0.2">
      <c r="B167" s="13"/>
      <c r="C167" s="237"/>
      <c r="D167" s="13"/>
      <c r="E167" s="13"/>
      <c r="F167" s="15"/>
      <c r="G167" s="13"/>
      <c r="H167" s="13"/>
      <c r="I167" s="198"/>
      <c r="J167" s="198"/>
      <c r="K167" s="198"/>
      <c r="L167" s="198"/>
    </row>
    <row r="168" spans="2:12" ht="27" customHeight="1" x14ac:dyDescent="0.2">
      <c r="B168" s="13"/>
      <c r="C168" s="237"/>
      <c r="D168" s="7" t="s">
        <v>114</v>
      </c>
      <c r="E168" s="10" t="s">
        <v>23</v>
      </c>
      <c r="F168" s="67">
        <f>ROUND(F101*'introducere date'!I27,2)</f>
        <v>0</v>
      </c>
      <c r="G168" s="67">
        <f>ROUND(G101*'introducere date'!J27,2)</f>
        <v>0</v>
      </c>
      <c r="H168" s="67">
        <f>ROUND(H101*'introducere date'!K27,2)</f>
        <v>0</v>
      </c>
      <c r="I168" s="67">
        <f>ROUND(I101*'introducere date'!L27,2)</f>
        <v>0</v>
      </c>
      <c r="J168" s="67">
        <f>ROUND(J101*'introducere date'!M27,2)</f>
        <v>0</v>
      </c>
      <c r="K168" s="67">
        <f>ROUND(K101*'introducere date'!N27,2)</f>
        <v>0</v>
      </c>
      <c r="L168" s="198"/>
    </row>
    <row r="169" spans="2:12" ht="14.25" x14ac:dyDescent="0.2">
      <c r="B169" s="13"/>
      <c r="C169" s="237"/>
      <c r="D169" s="13"/>
      <c r="E169" s="13"/>
      <c r="F169" s="15"/>
      <c r="G169" s="13"/>
      <c r="H169" s="13"/>
      <c r="I169" s="198"/>
      <c r="J169" s="198"/>
      <c r="K169" s="198"/>
      <c r="L169" s="198"/>
    </row>
    <row r="170" spans="2:12" ht="27" customHeight="1" x14ac:dyDescent="0.2">
      <c r="B170" s="13"/>
      <c r="C170" s="237"/>
      <c r="D170" s="7" t="s">
        <v>167</v>
      </c>
      <c r="E170" s="10" t="s">
        <v>23</v>
      </c>
      <c r="F170" s="67">
        <f>ROUND(F103*'introducere date'!I27,2)</f>
        <v>0</v>
      </c>
      <c r="G170" s="67">
        <f>ROUND(G103*'introducere date'!J27,2)</f>
        <v>0</v>
      </c>
      <c r="H170" s="67">
        <f>ROUND(H103*'introducere date'!K27,2)</f>
        <v>0</v>
      </c>
      <c r="I170" s="67">
        <f>ROUND(I103*'introducere date'!L27,2)</f>
        <v>0</v>
      </c>
      <c r="J170" s="67">
        <f>ROUND(J103*'introducere date'!M27,2)</f>
        <v>0</v>
      </c>
      <c r="K170" s="67">
        <f>ROUND(K103*'introducere date'!N27,2)</f>
        <v>0</v>
      </c>
      <c r="L170" s="198"/>
    </row>
    <row r="171" spans="2:12" ht="14.25" x14ac:dyDescent="0.2">
      <c r="B171" s="13"/>
      <c r="C171" s="237"/>
      <c r="D171" s="13"/>
      <c r="E171" s="13"/>
      <c r="F171" s="15"/>
      <c r="G171" s="13"/>
      <c r="H171" s="13"/>
      <c r="I171" s="198"/>
      <c r="J171" s="198"/>
      <c r="K171" s="198"/>
      <c r="L171" s="198"/>
    </row>
    <row r="172" spans="2:12" ht="27" customHeight="1" x14ac:dyDescent="0.2">
      <c r="B172" s="13"/>
      <c r="C172" s="237"/>
      <c r="D172" s="7" t="s">
        <v>115</v>
      </c>
      <c r="E172" s="10" t="s">
        <v>23</v>
      </c>
      <c r="F172" s="67">
        <f>ROUND(F105*'introducere date'!I26,2)</f>
        <v>0</v>
      </c>
      <c r="G172" s="67">
        <f>ROUND(G105*'introducere date'!J26,2)</f>
        <v>97.37</v>
      </c>
      <c r="H172" s="67">
        <f>ROUND(H105*'introducere date'!K26,2)</f>
        <v>97.37</v>
      </c>
      <c r="I172" s="67">
        <f>ROUND(I105*'introducere date'!L26,2)</f>
        <v>99.12</v>
      </c>
      <c r="J172" s="67">
        <f>ROUND(J105*'introducere date'!M26,2)</f>
        <v>90.66</v>
      </c>
      <c r="K172" s="67">
        <f>ROUND(K105*'introducere date'!N26,2)</f>
        <v>9.59</v>
      </c>
      <c r="L172" s="198"/>
    </row>
    <row r="173" spans="2:12" ht="14.25" x14ac:dyDescent="0.2">
      <c r="B173" s="13"/>
      <c r="C173" s="237"/>
      <c r="D173" s="13"/>
      <c r="E173" s="13"/>
      <c r="F173" s="15"/>
      <c r="G173" s="13"/>
      <c r="H173" s="13"/>
      <c r="I173" s="198"/>
      <c r="J173" s="198"/>
      <c r="K173" s="198"/>
      <c r="L173" s="198"/>
    </row>
    <row r="174" spans="2:12" ht="27" customHeight="1" x14ac:dyDescent="0.2">
      <c r="B174" s="13"/>
      <c r="C174" s="237"/>
      <c r="D174" s="7" t="s">
        <v>116</v>
      </c>
      <c r="E174" s="10" t="s">
        <v>23</v>
      </c>
      <c r="F174" s="67">
        <f>ROUND(F107*'introducere date'!I26,2)</f>
        <v>0</v>
      </c>
      <c r="G174" s="67">
        <f>ROUND(G107*'introducere date'!J26,2)</f>
        <v>62.32</v>
      </c>
      <c r="H174" s="67">
        <f>ROUND(H107*'introducere date'!K26,2)</f>
        <v>62.32</v>
      </c>
      <c r="I174" s="67">
        <f>ROUND(I107*'introducere date'!L26,2)</f>
        <v>63.43</v>
      </c>
      <c r="J174" s="67">
        <f>ROUND(J107*'introducere date'!M26,2)</f>
        <v>58.03</v>
      </c>
      <c r="K174" s="67">
        <f>ROUND(K107*'introducere date'!N26,2)</f>
        <v>6.14</v>
      </c>
      <c r="L174" s="198"/>
    </row>
    <row r="175" spans="2:12" ht="14.25" x14ac:dyDescent="0.2">
      <c r="B175" s="13"/>
      <c r="C175" s="237"/>
      <c r="D175" s="64"/>
      <c r="E175" s="65"/>
      <c r="F175" s="66"/>
      <c r="G175" s="13"/>
      <c r="H175" s="13"/>
      <c r="I175" s="198"/>
      <c r="J175" s="198"/>
      <c r="K175" s="198"/>
      <c r="L175" s="198"/>
    </row>
    <row r="176" spans="2:12" ht="27" customHeight="1" x14ac:dyDescent="0.2">
      <c r="B176" s="13"/>
      <c r="C176" s="237"/>
      <c r="D176" s="7" t="s">
        <v>117</v>
      </c>
      <c r="E176" s="10" t="s">
        <v>23</v>
      </c>
      <c r="F176" s="67">
        <f>ROUND(F109*'introducere date'!I27,2)</f>
        <v>0</v>
      </c>
      <c r="G176" s="67">
        <f>ROUND(G109*'introducere date'!J27,2)</f>
        <v>0</v>
      </c>
      <c r="H176" s="67">
        <f>ROUND(H109*'introducere date'!K27,2)</f>
        <v>0</v>
      </c>
      <c r="I176" s="67">
        <f>ROUND(I109*'introducere date'!L27,2)</f>
        <v>0</v>
      </c>
      <c r="J176" s="67">
        <f>ROUND(J109*'introducere date'!M27,2)</f>
        <v>0</v>
      </c>
      <c r="K176" s="67">
        <f>ROUND(K109*'introducere date'!N27,2)</f>
        <v>0</v>
      </c>
      <c r="L176" s="198"/>
    </row>
    <row r="177" spans="2:12" ht="14.25" x14ac:dyDescent="0.2">
      <c r="B177" s="13"/>
      <c r="C177" s="237"/>
      <c r="D177" s="64"/>
      <c r="E177" s="65"/>
      <c r="F177" s="66"/>
      <c r="G177" s="13"/>
      <c r="H177" s="13"/>
      <c r="I177" s="198"/>
      <c r="J177" s="198"/>
      <c r="K177" s="198"/>
      <c r="L177" s="198"/>
    </row>
    <row r="178" spans="2:12" ht="27" customHeight="1" x14ac:dyDescent="0.2">
      <c r="B178" s="13"/>
      <c r="C178" s="237"/>
      <c r="D178" s="7" t="s">
        <v>118</v>
      </c>
      <c r="E178" s="10" t="s">
        <v>23</v>
      </c>
      <c r="F178" s="67">
        <f>ROUND(F111*'introducere date'!I27,2)</f>
        <v>0</v>
      </c>
      <c r="G178" s="67">
        <f>ROUND(G111*'introducere date'!J27,2)</f>
        <v>0</v>
      </c>
      <c r="H178" s="67">
        <f>ROUND(H111*'introducere date'!K27,2)</f>
        <v>0</v>
      </c>
      <c r="I178" s="67">
        <f>ROUND(I111*'introducere date'!L27,2)</f>
        <v>0</v>
      </c>
      <c r="J178" s="67">
        <f>ROUND(J111*'introducere date'!M27,2)</f>
        <v>0</v>
      </c>
      <c r="K178" s="67">
        <f>ROUND(K111*'introducere date'!N27,2)</f>
        <v>0</v>
      </c>
      <c r="L178" s="198"/>
    </row>
    <row r="179" spans="2:12" ht="14.25" x14ac:dyDescent="0.2">
      <c r="B179" s="13"/>
      <c r="C179" s="237"/>
      <c r="D179" s="13"/>
      <c r="E179" s="13"/>
      <c r="F179" s="15"/>
      <c r="G179" s="13"/>
      <c r="H179" s="13"/>
      <c r="I179" s="198"/>
      <c r="J179" s="198"/>
      <c r="K179" s="198"/>
      <c r="L179" s="198"/>
    </row>
    <row r="180" spans="2:12" ht="46.5" customHeight="1" x14ac:dyDescent="0.2">
      <c r="B180" s="13"/>
      <c r="C180" s="237"/>
      <c r="D180" s="7" t="s">
        <v>119</v>
      </c>
      <c r="E180" s="10" t="s">
        <v>23</v>
      </c>
      <c r="F180" s="67">
        <f>ROUND(F113*'introducere date'!I26,2)</f>
        <v>0</v>
      </c>
      <c r="G180" s="67">
        <f>ROUND(G113*'introducere date'!J26,2)</f>
        <v>0</v>
      </c>
      <c r="H180" s="67">
        <f>ROUND(H113*'introducere date'!K26,2)</f>
        <v>0</v>
      </c>
      <c r="I180" s="67">
        <f>ROUND(I113*'introducere date'!L26,2)</f>
        <v>0</v>
      </c>
      <c r="J180" s="67">
        <f>ROUND(J113*'introducere date'!M26,2)</f>
        <v>0</v>
      </c>
      <c r="K180" s="67">
        <f>ROUND(K113*'introducere date'!N26,2)</f>
        <v>0</v>
      </c>
      <c r="L180" s="198"/>
    </row>
    <row r="181" spans="2:12" ht="14.25" x14ac:dyDescent="0.2">
      <c r="B181" s="13"/>
      <c r="C181" s="237"/>
      <c r="D181" s="13"/>
      <c r="E181" s="13"/>
      <c r="F181" s="15"/>
      <c r="G181" s="13"/>
      <c r="H181" s="13"/>
      <c r="I181" s="196"/>
      <c r="J181" s="200"/>
      <c r="K181" s="198"/>
      <c r="L181" s="198"/>
    </row>
    <row r="182" spans="2:12" ht="27" customHeight="1" x14ac:dyDescent="0.2">
      <c r="B182" s="13"/>
      <c r="C182" s="237"/>
      <c r="D182" s="7" t="s">
        <v>120</v>
      </c>
      <c r="E182" s="10" t="s">
        <v>23</v>
      </c>
      <c r="F182" s="67">
        <f>F180+F178+F176+F174</f>
        <v>0</v>
      </c>
      <c r="G182" s="67">
        <f t="shared" ref="G182:K182" si="19">G180+G178+G176+G174</f>
        <v>62.32</v>
      </c>
      <c r="H182" s="67">
        <f t="shared" si="19"/>
        <v>62.32</v>
      </c>
      <c r="I182" s="67">
        <f t="shared" si="19"/>
        <v>63.43</v>
      </c>
      <c r="J182" s="67">
        <f t="shared" si="19"/>
        <v>58.03</v>
      </c>
      <c r="K182" s="67">
        <f t="shared" si="19"/>
        <v>6.14</v>
      </c>
      <c r="L182" s="198"/>
    </row>
    <row r="183" spans="2:12" ht="14.25" x14ac:dyDescent="0.2">
      <c r="B183" s="13"/>
      <c r="C183" s="237"/>
      <c r="D183" s="13"/>
      <c r="E183" s="13"/>
      <c r="F183" s="15"/>
      <c r="G183" s="13"/>
      <c r="H183" s="13"/>
      <c r="I183" s="196"/>
      <c r="J183" s="200"/>
      <c r="K183" s="198"/>
      <c r="L183" s="198"/>
    </row>
    <row r="184" spans="2:12" ht="29.25" customHeight="1" x14ac:dyDescent="0.2">
      <c r="B184" s="13"/>
      <c r="C184" s="238"/>
      <c r="D184" s="48" t="s">
        <v>28</v>
      </c>
      <c r="E184" s="46" t="s">
        <v>23</v>
      </c>
      <c r="F184" s="47">
        <f>F158+F160+F162+F164+F166+F168+F170+F172+F182</f>
        <v>0</v>
      </c>
      <c r="G184" s="47">
        <f t="shared" ref="G184:K184" si="20">G158+G160+G162+G164+G166+G168+G170+G172+G182</f>
        <v>317.19</v>
      </c>
      <c r="H184" s="47">
        <f t="shared" si="20"/>
        <v>313.69</v>
      </c>
      <c r="I184" s="47">
        <f t="shared" si="20"/>
        <v>313.05</v>
      </c>
      <c r="J184" s="47">
        <f t="shared" si="20"/>
        <v>295.69</v>
      </c>
      <c r="K184" s="47">
        <f t="shared" si="20"/>
        <v>159.22999999999999</v>
      </c>
      <c r="L184" s="198"/>
    </row>
    <row r="185" spans="2:12" ht="21.6" customHeight="1" x14ac:dyDescent="0.2">
      <c r="B185" s="13"/>
      <c r="C185" s="13"/>
      <c r="D185" s="13"/>
      <c r="E185" s="13"/>
      <c r="F185" s="13"/>
      <c r="G185" s="13"/>
      <c r="H185" s="13"/>
      <c r="I185" s="196"/>
      <c r="J185" s="200"/>
      <c r="K185" s="198"/>
      <c r="L185" s="198"/>
    </row>
    <row r="188" spans="2:12" x14ac:dyDescent="0.2">
      <c r="F188" s="21"/>
      <c r="G188" s="21"/>
    </row>
    <row r="189" spans="2:12" x14ac:dyDescent="0.2">
      <c r="E189" s="19"/>
      <c r="F189" s="21"/>
      <c r="G189" s="21"/>
    </row>
  </sheetData>
  <sheetProtection algorithmName="SHA-512" hashValue="pa0TjpvjvVqVpTnqTDx5EZ9IQg72YrrCNn8es4HBD1XMbvJ23Z8nIxZ4MrLvd7vOuu+PDhNWV9tlLVq/BvrnMg==" saltValue="HccrzGlbzA7PgtG1tACM9Q==" spinCount="100000" sheet="1" objects="1" scenarios="1" formatCells="0" formatColumns="0" formatRows="0" insertColumns="0" insertRows="0"/>
  <mergeCells count="15">
    <mergeCell ref="C158:C184"/>
    <mergeCell ref="C7:D7"/>
    <mergeCell ref="C23:D23"/>
    <mergeCell ref="C124:C150"/>
    <mergeCell ref="C15:C16"/>
    <mergeCell ref="C19:C20"/>
    <mergeCell ref="C11:C12"/>
    <mergeCell ref="C91:C117"/>
    <mergeCell ref="F156:K156"/>
    <mergeCell ref="B3:L3"/>
    <mergeCell ref="F7:K7"/>
    <mergeCell ref="F23:K23"/>
    <mergeCell ref="F66:K66"/>
    <mergeCell ref="F89:K89"/>
    <mergeCell ref="F122:K122"/>
  </mergeCells>
  <dataValidations count="2">
    <dataValidation type="decimal" operator="lessThanOrEqual" allowBlank="1" showInputMessage="1" showErrorMessage="1" error="ATENȚIE !_x000a_Valoarea maxima este data de Ip tratare biologică TMB_x000a_" sqref="F11:K11" xr:uid="{094A601D-E626-431B-8C45-D4D18B480CAE}">
      <formula1>#REF!</formula1>
    </dataValidation>
    <dataValidation type="decimal" operator="lessThanOrEqual" allowBlank="1" showInputMessage="1" showErrorMessage="1" error="ATENȚIE !_x000a_Valoarea maxima este data de Ip tratare biologică TMB_x000a_" sqref="F12:K12" xr:uid="{E1E1563C-BDFA-4787-823B-56EAA7059DBC}">
      <formula1>F11</formula1>
    </dataValidation>
  </dataValidations>
  <pageMargins left="0.7" right="0.7" top="0.75" bottom="0.75" header="0.3" footer="0.3"/>
  <pageSetup paperSize="9" scale="47" orientation="portrait" r:id="rId1"/>
  <rowBreaks count="1" manualBreakCount="1">
    <brk id="87"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0533-3D37-46BF-B73F-3C437EBD2275}">
  <dimension ref="B1:M111"/>
  <sheetViews>
    <sheetView zoomScale="98" zoomScaleNormal="98" zoomScaleSheetLayoutView="90" workbookViewId="0"/>
  </sheetViews>
  <sheetFormatPr defaultColWidth="9.140625" defaultRowHeight="14.25" x14ac:dyDescent="0.2"/>
  <cols>
    <col min="1" max="1" width="4.42578125" style="1" customWidth="1"/>
    <col min="2" max="2" width="5" style="1" customWidth="1"/>
    <col min="3" max="3" width="88.28515625" style="6" customWidth="1"/>
    <col min="4" max="4" width="5.140625" style="1" customWidth="1"/>
    <col min="5" max="5" width="15" style="36" customWidth="1"/>
    <col min="6" max="6" width="5.140625" style="1" customWidth="1"/>
    <col min="7" max="7" width="19.85546875" style="6" hidden="1" customWidth="1"/>
    <col min="8" max="12" width="19.85546875" style="6" customWidth="1"/>
    <col min="13" max="13" width="5.42578125" style="1" customWidth="1"/>
    <col min="14" max="16384" width="9.140625" style="1"/>
  </cols>
  <sheetData>
    <row r="1" spans="2:13" ht="18.75" thickBot="1" x14ac:dyDescent="0.3">
      <c r="B1" s="34"/>
      <c r="C1" s="35"/>
    </row>
    <row r="2" spans="2:13" ht="33.6" customHeight="1" thickBot="1" x14ac:dyDescent="0.25">
      <c r="B2" s="246" t="s">
        <v>173</v>
      </c>
      <c r="C2" s="247"/>
      <c r="D2" s="247"/>
      <c r="E2" s="247"/>
      <c r="F2" s="247"/>
      <c r="G2" s="247"/>
      <c r="H2" s="247"/>
      <c r="I2" s="247"/>
      <c r="J2" s="247"/>
      <c r="K2" s="247"/>
      <c r="L2" s="247"/>
      <c r="M2" s="248"/>
    </row>
    <row r="5" spans="2:13" ht="15" thickBot="1" x14ac:dyDescent="0.25"/>
    <row r="6" spans="2:13" x14ac:dyDescent="0.2">
      <c r="B6" s="142"/>
      <c r="C6" s="143"/>
      <c r="D6" s="144"/>
      <c r="E6" s="144"/>
      <c r="F6" s="144"/>
      <c r="G6" s="143"/>
      <c r="H6" s="143"/>
      <c r="I6" s="143"/>
      <c r="J6" s="143"/>
      <c r="K6" s="143"/>
      <c r="L6" s="143"/>
      <c r="M6" s="145"/>
    </row>
    <row r="7" spans="2:13" ht="30" customHeight="1" x14ac:dyDescent="0.2">
      <c r="B7" s="146"/>
      <c r="C7" s="250" t="s">
        <v>41</v>
      </c>
      <c r="D7" s="250"/>
      <c r="E7" s="250"/>
      <c r="F7" s="250"/>
      <c r="G7" s="250"/>
      <c r="H7" s="250"/>
      <c r="I7" s="250"/>
      <c r="J7" s="250"/>
      <c r="K7" s="250"/>
      <c r="L7" s="250"/>
      <c r="M7" s="148"/>
    </row>
    <row r="8" spans="2:13" x14ac:dyDescent="0.2">
      <c r="B8" s="146"/>
      <c r="C8" s="147"/>
      <c r="D8" s="108"/>
      <c r="E8" s="108"/>
      <c r="F8" s="108"/>
      <c r="G8" s="147"/>
      <c r="H8" s="147"/>
      <c r="I8" s="147"/>
      <c r="J8" s="147"/>
      <c r="K8" s="147"/>
      <c r="L8" s="147"/>
      <c r="M8" s="148"/>
    </row>
    <row r="9" spans="2:13" s="32" customFormat="1" ht="30" x14ac:dyDescent="0.2">
      <c r="B9" s="146"/>
      <c r="C9" s="108"/>
      <c r="D9" s="108"/>
      <c r="E9" s="108"/>
      <c r="F9" s="108"/>
      <c r="G9" s="181" t="s">
        <v>312</v>
      </c>
      <c r="H9" s="201" t="str">
        <f>'introducere date'!$J$9</f>
        <v>Zona de colectare 1 ..... - mediul urban</v>
      </c>
      <c r="I9" s="201" t="str">
        <f>'introducere date'!$K$9</f>
        <v>Zona de colectare 1 .....- mediul rural</v>
      </c>
      <c r="J9" s="201" t="str">
        <f>'introducere date'!$L$9</f>
        <v>Zona de colectare 2 .....- mediul urban</v>
      </c>
      <c r="K9" s="201" t="str">
        <f>'introducere date'!$M$9</f>
        <v>Zona de colectare 2 ..... - mediul rural</v>
      </c>
      <c r="L9" s="201" t="str">
        <f>'introducere date'!$N$9</f>
        <v>Zona de colectare n .... - mediul .....</v>
      </c>
      <c r="M9" s="148"/>
    </row>
    <row r="10" spans="2:13" s="32" customFormat="1" ht="27" customHeight="1" x14ac:dyDescent="0.2">
      <c r="B10" s="146"/>
      <c r="C10" s="110" t="s">
        <v>263</v>
      </c>
      <c r="D10" s="108"/>
      <c r="E10" s="111" t="s">
        <v>42</v>
      </c>
      <c r="F10" s="108"/>
      <c r="G10" s="112">
        <f>'introducere date'!I10</f>
        <v>68500</v>
      </c>
      <c r="H10" s="112">
        <f>'introducere date'!J10</f>
        <v>5000</v>
      </c>
      <c r="I10" s="112">
        <f>'introducere date'!K10</f>
        <v>2500</v>
      </c>
      <c r="J10" s="112">
        <f>'introducere date'!L10</f>
        <v>50000</v>
      </c>
      <c r="K10" s="112">
        <f>'introducere date'!M10</f>
        <v>10000</v>
      </c>
      <c r="L10" s="112">
        <f>'introducere date'!N10</f>
        <v>1000</v>
      </c>
      <c r="M10" s="148"/>
    </row>
    <row r="11" spans="2:13" s="32" customFormat="1" ht="17.45" customHeight="1" x14ac:dyDescent="0.2">
      <c r="B11" s="146"/>
      <c r="C11" s="149"/>
      <c r="D11" s="108"/>
      <c r="E11" s="113"/>
      <c r="F11" s="108"/>
      <c r="G11" s="150"/>
      <c r="H11" s="150"/>
      <c r="I11" s="150"/>
      <c r="J11" s="150"/>
      <c r="K11" s="150"/>
      <c r="L11" s="150"/>
      <c r="M11" s="148"/>
    </row>
    <row r="12" spans="2:13" s="32" customFormat="1" ht="27" customHeight="1" x14ac:dyDescent="0.2">
      <c r="B12" s="146"/>
      <c r="C12" s="114" t="s">
        <v>43</v>
      </c>
      <c r="D12" s="108"/>
      <c r="E12" s="111" t="s">
        <v>1</v>
      </c>
      <c r="F12" s="108"/>
      <c r="G12" s="166">
        <v>0.21</v>
      </c>
      <c r="H12" s="203">
        <f>G12</f>
        <v>0.21</v>
      </c>
      <c r="I12" s="203">
        <f t="shared" ref="I12:L12" si="0">H12</f>
        <v>0.21</v>
      </c>
      <c r="J12" s="203">
        <f t="shared" si="0"/>
        <v>0.21</v>
      </c>
      <c r="K12" s="203">
        <f t="shared" si="0"/>
        <v>0.21</v>
      </c>
      <c r="L12" s="203">
        <f t="shared" si="0"/>
        <v>0.21</v>
      </c>
      <c r="M12" s="148"/>
    </row>
    <row r="13" spans="2:13" s="32" customFormat="1" ht="13.9" customHeight="1" x14ac:dyDescent="0.2">
      <c r="B13" s="146"/>
      <c r="C13" s="108"/>
      <c r="D13" s="108"/>
      <c r="E13" s="108"/>
      <c r="F13" s="108"/>
      <c r="G13" s="108"/>
      <c r="H13" s="108"/>
      <c r="I13" s="108"/>
      <c r="J13" s="108"/>
      <c r="K13" s="108"/>
      <c r="L13" s="108"/>
      <c r="M13" s="148"/>
    </row>
    <row r="14" spans="2:13" s="32" customFormat="1" ht="30" customHeight="1" x14ac:dyDescent="0.2">
      <c r="B14" s="146"/>
      <c r="C14" s="249" t="s">
        <v>139</v>
      </c>
      <c r="D14" s="249"/>
      <c r="E14" s="249"/>
      <c r="F14" s="249"/>
      <c r="G14" s="249"/>
      <c r="H14" s="249"/>
      <c r="I14" s="249"/>
      <c r="J14" s="249"/>
      <c r="K14" s="249"/>
      <c r="L14" s="249"/>
      <c r="M14" s="148"/>
    </row>
    <row r="15" spans="2:13" s="32" customFormat="1" ht="30" customHeight="1" x14ac:dyDescent="0.2">
      <c r="B15" s="146"/>
      <c r="C15" s="208"/>
      <c r="D15" s="108"/>
      <c r="E15" s="108"/>
      <c r="F15" s="108"/>
      <c r="G15" s="147"/>
      <c r="H15" s="147"/>
      <c r="I15" s="147"/>
      <c r="J15" s="147"/>
      <c r="K15" s="147"/>
      <c r="L15" s="147"/>
      <c r="M15" s="148"/>
    </row>
    <row r="16" spans="2:13" s="32" customFormat="1" ht="30.75" thickBot="1" x14ac:dyDescent="0.25">
      <c r="B16" s="146"/>
      <c r="C16" s="151"/>
      <c r="D16" s="108"/>
      <c r="E16" s="108"/>
      <c r="F16" s="108"/>
      <c r="G16" s="181" t="s">
        <v>312</v>
      </c>
      <c r="H16" s="201" t="str">
        <f>'introducere date'!$J$9</f>
        <v>Zona de colectare 1 ..... - mediul urban</v>
      </c>
      <c r="I16" s="201" t="str">
        <f>'introducere date'!$K$9</f>
        <v>Zona de colectare 1 .....- mediul rural</v>
      </c>
      <c r="J16" s="201" t="str">
        <f>'introducere date'!$L$9</f>
        <v>Zona de colectare 2 .....- mediul urban</v>
      </c>
      <c r="K16" s="201" t="str">
        <f>'introducere date'!$M$9</f>
        <v>Zona de colectare 2 ..... - mediul rural</v>
      </c>
      <c r="L16" s="201" t="str">
        <f>'introducere date'!$N$9</f>
        <v>Zona de colectare n .... - mediul .....</v>
      </c>
      <c r="M16" s="148"/>
    </row>
    <row r="17" spans="2:13" s="32" customFormat="1" ht="17.45" customHeight="1" thickBot="1" x14ac:dyDescent="0.25">
      <c r="B17" s="146"/>
      <c r="C17" s="115" t="s">
        <v>134</v>
      </c>
      <c r="D17" s="108"/>
      <c r="E17" s="116" t="s">
        <v>154</v>
      </c>
      <c r="F17" s="108"/>
      <c r="G17" s="117" t="s">
        <v>47</v>
      </c>
      <c r="H17" s="117" t="s">
        <v>47</v>
      </c>
      <c r="I17" s="117" t="s">
        <v>47</v>
      </c>
      <c r="J17" s="117" t="s">
        <v>47</v>
      </c>
      <c r="K17" s="117" t="s">
        <v>47</v>
      </c>
      <c r="L17" s="117" t="s">
        <v>47</v>
      </c>
      <c r="M17" s="148"/>
    </row>
    <row r="18" spans="2:13" s="32" customFormat="1" ht="31.15" customHeight="1" x14ac:dyDescent="0.2">
      <c r="B18" s="146"/>
      <c r="C18" s="110" t="s">
        <v>140</v>
      </c>
      <c r="D18" s="108"/>
      <c r="E18" s="111" t="s">
        <v>50</v>
      </c>
      <c r="F18" s="108"/>
      <c r="G18" s="167">
        <v>500</v>
      </c>
      <c r="H18" s="167">
        <v>500</v>
      </c>
      <c r="I18" s="167">
        <v>500</v>
      </c>
      <c r="J18" s="167">
        <v>500</v>
      </c>
      <c r="K18" s="167">
        <v>500</v>
      </c>
      <c r="L18" s="167">
        <v>500</v>
      </c>
      <c r="M18" s="148"/>
    </row>
    <row r="19" spans="2:13" s="32" customFormat="1" ht="19.899999999999999" customHeight="1" x14ac:dyDescent="0.2">
      <c r="B19" s="146"/>
      <c r="C19" s="119" t="s">
        <v>51</v>
      </c>
      <c r="D19" s="108"/>
      <c r="E19" s="120" t="s">
        <v>48</v>
      </c>
      <c r="F19" s="108"/>
      <c r="G19" s="118" t="str">
        <f>TDG_RECICLABILE!F75</f>
        <v xml:space="preserve"> - </v>
      </c>
      <c r="H19" s="118">
        <f>TDG_RECICLABILE!G75</f>
        <v>1.62</v>
      </c>
      <c r="I19" s="118">
        <f>TDG_RECICLABILE!H75</f>
        <v>1.48</v>
      </c>
      <c r="J19" s="118">
        <f>TDG_RECICLABILE!I75</f>
        <v>1.39</v>
      </c>
      <c r="K19" s="118">
        <f>TDG_RECICLABILE!J75</f>
        <v>1.52</v>
      </c>
      <c r="L19" s="118">
        <f>TDG_RECICLABILE!K75</f>
        <v>2.19</v>
      </c>
      <c r="M19" s="148"/>
    </row>
    <row r="20" spans="2:13" s="32" customFormat="1" ht="19.899999999999999" customHeight="1" x14ac:dyDescent="0.2">
      <c r="B20" s="146"/>
      <c r="C20" s="121" t="s">
        <v>129</v>
      </c>
      <c r="D20" s="108"/>
      <c r="E20" s="120" t="s">
        <v>48</v>
      </c>
      <c r="F20" s="108"/>
      <c r="G20" s="118">
        <f>IFERROR(ROUND(G18/G10,2),0)</f>
        <v>0.01</v>
      </c>
      <c r="H20" s="118">
        <f t="shared" ref="H20:L20" si="1">IFERROR(ROUND(H18/H10,2),0)</f>
        <v>0.1</v>
      </c>
      <c r="I20" s="118">
        <f t="shared" si="1"/>
        <v>0.2</v>
      </c>
      <c r="J20" s="118">
        <f t="shared" si="1"/>
        <v>0.01</v>
      </c>
      <c r="K20" s="118">
        <f t="shared" si="1"/>
        <v>0.05</v>
      </c>
      <c r="L20" s="118">
        <f t="shared" si="1"/>
        <v>0.5</v>
      </c>
      <c r="M20" s="148"/>
    </row>
    <row r="21" spans="2:13" s="32" customFormat="1" ht="13.15" customHeight="1" thickBot="1" x14ac:dyDescent="0.25">
      <c r="B21" s="146"/>
      <c r="C21" s="108"/>
      <c r="D21" s="108"/>
      <c r="E21" s="113"/>
      <c r="F21" s="108"/>
      <c r="G21" s="152"/>
      <c r="H21" s="152"/>
      <c r="I21" s="152"/>
      <c r="J21" s="152"/>
      <c r="K21" s="152"/>
      <c r="L21" s="152"/>
      <c r="M21" s="148"/>
    </row>
    <row r="22" spans="2:13" s="32" customFormat="1" ht="17.45" customHeight="1" thickBot="1" x14ac:dyDescent="0.25">
      <c r="B22" s="146"/>
      <c r="C22" s="115" t="s">
        <v>174</v>
      </c>
      <c r="D22" s="108"/>
      <c r="E22" s="116" t="s">
        <v>154</v>
      </c>
      <c r="F22" s="108"/>
      <c r="G22" s="117" t="s">
        <v>47</v>
      </c>
      <c r="H22" s="117" t="s">
        <v>47</v>
      </c>
      <c r="I22" s="117" t="s">
        <v>47</v>
      </c>
      <c r="J22" s="117" t="s">
        <v>47</v>
      </c>
      <c r="K22" s="117" t="s">
        <v>47</v>
      </c>
      <c r="L22" s="117" t="s">
        <v>47</v>
      </c>
      <c r="M22" s="148"/>
    </row>
    <row r="23" spans="2:13" s="32" customFormat="1" ht="33" customHeight="1" x14ac:dyDescent="0.2">
      <c r="B23" s="146"/>
      <c r="C23" s="110" t="s">
        <v>264</v>
      </c>
      <c r="D23" s="108"/>
      <c r="E23" s="111" t="s">
        <v>50</v>
      </c>
      <c r="F23" s="108"/>
      <c r="G23" s="167">
        <v>500</v>
      </c>
      <c r="H23" s="167">
        <v>500</v>
      </c>
      <c r="I23" s="167">
        <v>500</v>
      </c>
      <c r="J23" s="167">
        <v>500</v>
      </c>
      <c r="K23" s="167">
        <v>500</v>
      </c>
      <c r="L23" s="167">
        <v>500</v>
      </c>
      <c r="M23" s="148"/>
    </row>
    <row r="24" spans="2:13" s="32" customFormat="1" ht="19.899999999999999" customHeight="1" x14ac:dyDescent="0.2">
      <c r="B24" s="146"/>
      <c r="C24" s="119" t="s">
        <v>52</v>
      </c>
      <c r="D24" s="108"/>
      <c r="E24" s="120" t="s">
        <v>48</v>
      </c>
      <c r="F24" s="108"/>
      <c r="G24" s="118">
        <f>TDG_RECICLABILE!F77</f>
        <v>0</v>
      </c>
      <c r="H24" s="118">
        <f>TDG_RECICLABILE!G77</f>
        <v>0</v>
      </c>
      <c r="I24" s="118">
        <f>TDG_RECICLABILE!H77</f>
        <v>0</v>
      </c>
      <c r="J24" s="118">
        <f>TDG_RECICLABILE!I77</f>
        <v>0</v>
      </c>
      <c r="K24" s="118">
        <f>TDG_RECICLABILE!J77</f>
        <v>0</v>
      </c>
      <c r="L24" s="118">
        <f>TDG_RECICLABILE!K77</f>
        <v>0</v>
      </c>
      <c r="M24" s="148"/>
    </row>
    <row r="25" spans="2:13" s="32" customFormat="1" ht="19.899999999999999" customHeight="1" x14ac:dyDescent="0.2">
      <c r="B25" s="146"/>
      <c r="C25" s="121" t="s">
        <v>133</v>
      </c>
      <c r="D25" s="108"/>
      <c r="E25" s="120" t="s">
        <v>48</v>
      </c>
      <c r="F25" s="108"/>
      <c r="G25" s="118">
        <f>IFERROR(ROUND(G23/G10,2),0)</f>
        <v>0.01</v>
      </c>
      <c r="H25" s="118">
        <f t="shared" ref="H25:L25" si="2">IFERROR(ROUND(H23/H10,2),0)</f>
        <v>0.1</v>
      </c>
      <c r="I25" s="118">
        <f t="shared" si="2"/>
        <v>0.2</v>
      </c>
      <c r="J25" s="118">
        <f t="shared" si="2"/>
        <v>0.01</v>
      </c>
      <c r="K25" s="118">
        <f t="shared" si="2"/>
        <v>0.05</v>
      </c>
      <c r="L25" s="118">
        <f t="shared" si="2"/>
        <v>0.5</v>
      </c>
      <c r="M25" s="148"/>
    </row>
    <row r="26" spans="2:13" s="32" customFormat="1" ht="15.6" customHeight="1" thickBot="1" x14ac:dyDescent="0.25">
      <c r="B26" s="146"/>
      <c r="C26" s="108"/>
      <c r="D26" s="108"/>
      <c r="E26" s="108"/>
      <c r="F26" s="108"/>
      <c r="G26" s="108"/>
      <c r="H26" s="108"/>
      <c r="I26" s="108"/>
      <c r="J26" s="108"/>
      <c r="K26" s="108"/>
      <c r="L26" s="108"/>
      <c r="M26" s="148"/>
    </row>
    <row r="27" spans="2:13" s="32" customFormat="1" ht="22.9" customHeight="1" thickBot="1" x14ac:dyDescent="0.25">
      <c r="B27" s="146"/>
      <c r="C27" s="115" t="s">
        <v>135</v>
      </c>
      <c r="D27" s="108"/>
      <c r="E27" s="116" t="s">
        <v>154</v>
      </c>
      <c r="F27" s="108"/>
      <c r="G27" s="117" t="s">
        <v>47</v>
      </c>
      <c r="H27" s="117" t="s">
        <v>47</v>
      </c>
      <c r="I27" s="117" t="s">
        <v>47</v>
      </c>
      <c r="J27" s="117" t="s">
        <v>47</v>
      </c>
      <c r="K27" s="117" t="s">
        <v>47</v>
      </c>
      <c r="L27" s="117" t="s">
        <v>47</v>
      </c>
      <c r="M27" s="148"/>
    </row>
    <row r="28" spans="2:13" s="32" customFormat="1" ht="27.6" customHeight="1" x14ac:dyDescent="0.2">
      <c r="B28" s="146"/>
      <c r="C28" s="110" t="s">
        <v>265</v>
      </c>
      <c r="D28" s="108"/>
      <c r="E28" s="111" t="s">
        <v>50</v>
      </c>
      <c r="F28" s="108"/>
      <c r="G28" s="167">
        <v>500</v>
      </c>
      <c r="H28" s="167">
        <v>501</v>
      </c>
      <c r="I28" s="167">
        <v>502</v>
      </c>
      <c r="J28" s="167">
        <v>503</v>
      </c>
      <c r="K28" s="167">
        <v>504</v>
      </c>
      <c r="L28" s="167">
        <v>505</v>
      </c>
      <c r="M28" s="148"/>
    </row>
    <row r="29" spans="2:13" s="32" customFormat="1" ht="19.899999999999999" customHeight="1" x14ac:dyDescent="0.2">
      <c r="B29" s="146"/>
      <c r="C29" s="121" t="s">
        <v>53</v>
      </c>
      <c r="D29" s="108"/>
      <c r="E29" s="120" t="s">
        <v>48</v>
      </c>
      <c r="F29" s="108"/>
      <c r="G29" s="118">
        <f>TDG_RECICLABILE!F79</f>
        <v>0</v>
      </c>
      <c r="H29" s="118">
        <f>TDG_RECICLABILE!G79</f>
        <v>1.25</v>
      </c>
      <c r="I29" s="118">
        <f>TDG_RECICLABILE!H79</f>
        <v>1.25</v>
      </c>
      <c r="J29" s="118">
        <f>TDG_RECICLABILE!I79</f>
        <v>0.25</v>
      </c>
      <c r="K29" s="118">
        <f>TDG_RECICLABILE!J79</f>
        <v>5</v>
      </c>
      <c r="L29" s="118">
        <f>TDG_RECICLABILE!K79</f>
        <v>2.25</v>
      </c>
      <c r="M29" s="148"/>
    </row>
    <row r="30" spans="2:13" s="32" customFormat="1" ht="19.899999999999999" customHeight="1" x14ac:dyDescent="0.2">
      <c r="B30" s="146"/>
      <c r="C30" s="121" t="s">
        <v>130</v>
      </c>
      <c r="D30" s="108"/>
      <c r="E30" s="120" t="s">
        <v>48</v>
      </c>
      <c r="F30" s="108"/>
      <c r="G30" s="118">
        <f>IFERROR(ROUND(G28/G10,2),0)</f>
        <v>0.01</v>
      </c>
      <c r="H30" s="118">
        <f t="shared" ref="H30:L30" si="3">IFERROR(ROUND(H28/H10,2),0)</f>
        <v>0.1</v>
      </c>
      <c r="I30" s="118">
        <f t="shared" si="3"/>
        <v>0.2</v>
      </c>
      <c r="J30" s="118">
        <f t="shared" si="3"/>
        <v>0.01</v>
      </c>
      <c r="K30" s="118">
        <f t="shared" si="3"/>
        <v>0.05</v>
      </c>
      <c r="L30" s="118">
        <f t="shared" si="3"/>
        <v>0.51</v>
      </c>
      <c r="M30" s="148"/>
    </row>
    <row r="31" spans="2:13" s="32" customFormat="1" ht="15.6" customHeight="1" thickBot="1" x14ac:dyDescent="0.25">
      <c r="B31" s="146"/>
      <c r="C31" s="108"/>
      <c r="D31" s="108"/>
      <c r="E31" s="108"/>
      <c r="F31" s="108"/>
      <c r="G31" s="108"/>
      <c r="H31" s="108"/>
      <c r="I31" s="108"/>
      <c r="J31" s="108"/>
      <c r="K31" s="108"/>
      <c r="L31" s="108"/>
      <c r="M31" s="148"/>
    </row>
    <row r="32" spans="2:13" s="32" customFormat="1" ht="25.9" customHeight="1" thickBot="1" x14ac:dyDescent="0.25">
      <c r="B32" s="146"/>
      <c r="C32" s="115" t="s">
        <v>136</v>
      </c>
      <c r="D32" s="108"/>
      <c r="E32" s="123" t="s">
        <v>3</v>
      </c>
      <c r="F32" s="108"/>
      <c r="G32" s="117" t="s">
        <v>47</v>
      </c>
      <c r="H32" s="117" t="s">
        <v>47</v>
      </c>
      <c r="I32" s="117" t="s">
        <v>47</v>
      </c>
      <c r="J32" s="117" t="s">
        <v>47</v>
      </c>
      <c r="K32" s="117" t="s">
        <v>47</v>
      </c>
      <c r="L32" s="117" t="s">
        <v>47</v>
      </c>
      <c r="M32" s="148"/>
    </row>
    <row r="33" spans="2:13" s="32" customFormat="1" ht="30" customHeight="1" x14ac:dyDescent="0.2">
      <c r="B33" s="146"/>
      <c r="C33" s="110" t="s">
        <v>266</v>
      </c>
      <c r="D33" s="108"/>
      <c r="E33" s="111" t="s">
        <v>50</v>
      </c>
      <c r="F33" s="108"/>
      <c r="G33" s="167">
        <v>500</v>
      </c>
      <c r="H33" s="167">
        <v>501</v>
      </c>
      <c r="I33" s="167">
        <v>502</v>
      </c>
      <c r="J33" s="167">
        <v>503</v>
      </c>
      <c r="K33" s="167">
        <v>504</v>
      </c>
      <c r="L33" s="167">
        <v>505</v>
      </c>
      <c r="M33" s="148"/>
    </row>
    <row r="34" spans="2:13" s="32" customFormat="1" ht="19.899999999999999" customHeight="1" x14ac:dyDescent="0.2">
      <c r="B34" s="146"/>
      <c r="C34" s="121" t="s">
        <v>54</v>
      </c>
      <c r="D34" s="108"/>
      <c r="E34" s="120" t="s">
        <v>48</v>
      </c>
      <c r="F34" s="108"/>
      <c r="G34" s="118">
        <f>TDG_REZIDUALE!F134</f>
        <v>0</v>
      </c>
      <c r="H34" s="118">
        <f>TDG_REZIDUALE!G134</f>
        <v>0</v>
      </c>
      <c r="I34" s="118">
        <f>TDG_REZIDUALE!H134</f>
        <v>0</v>
      </c>
      <c r="J34" s="118">
        <f>TDG_REZIDUALE!I134</f>
        <v>0</v>
      </c>
      <c r="K34" s="118">
        <f>TDG_REZIDUALE!J134</f>
        <v>0</v>
      </c>
      <c r="L34" s="118">
        <f>TDG_REZIDUALE!K134</f>
        <v>0</v>
      </c>
      <c r="M34" s="148"/>
    </row>
    <row r="35" spans="2:13" s="32" customFormat="1" ht="19.899999999999999" customHeight="1" x14ac:dyDescent="0.2">
      <c r="B35" s="146"/>
      <c r="C35" s="121" t="s">
        <v>131</v>
      </c>
      <c r="D35" s="108"/>
      <c r="E35" s="120" t="s">
        <v>48</v>
      </c>
      <c r="F35" s="108"/>
      <c r="G35" s="118">
        <f>IFERROR(ROUND(G33/G10,2),0)</f>
        <v>0.01</v>
      </c>
      <c r="H35" s="118">
        <f t="shared" ref="H35:L35" si="4">IFERROR(ROUND(H33/H10,2),0)</f>
        <v>0.1</v>
      </c>
      <c r="I35" s="118">
        <f t="shared" si="4"/>
        <v>0.2</v>
      </c>
      <c r="J35" s="118">
        <f t="shared" si="4"/>
        <v>0.01</v>
      </c>
      <c r="K35" s="118">
        <f t="shared" si="4"/>
        <v>0.05</v>
      </c>
      <c r="L35" s="118">
        <f t="shared" si="4"/>
        <v>0.51</v>
      </c>
      <c r="M35" s="148"/>
    </row>
    <row r="36" spans="2:13" s="32" customFormat="1" ht="14.45" customHeight="1" thickBot="1" x14ac:dyDescent="0.25">
      <c r="B36" s="146"/>
      <c r="C36" s="108"/>
      <c r="D36" s="108"/>
      <c r="E36" s="108"/>
      <c r="F36" s="108"/>
      <c r="G36" s="108"/>
      <c r="H36" s="108"/>
      <c r="I36" s="108"/>
      <c r="J36" s="108"/>
      <c r="K36" s="108"/>
      <c r="L36" s="108"/>
      <c r="M36" s="148"/>
    </row>
    <row r="37" spans="2:13" s="32" customFormat="1" ht="31.9" customHeight="1" thickBot="1" x14ac:dyDescent="0.25">
      <c r="B37" s="146"/>
      <c r="C37" s="124" t="s">
        <v>137</v>
      </c>
      <c r="D37" s="108"/>
      <c r="E37" s="116" t="s">
        <v>154</v>
      </c>
      <c r="F37" s="108"/>
      <c r="G37" s="117" t="s">
        <v>47</v>
      </c>
      <c r="H37" s="117" t="s">
        <v>47</v>
      </c>
      <c r="I37" s="117" t="s">
        <v>47</v>
      </c>
      <c r="J37" s="117" t="s">
        <v>47</v>
      </c>
      <c r="K37" s="117" t="s">
        <v>47</v>
      </c>
      <c r="L37" s="117" t="s">
        <v>47</v>
      </c>
      <c r="M37" s="148"/>
    </row>
    <row r="38" spans="2:13" s="32" customFormat="1" ht="27.6" customHeight="1" x14ac:dyDescent="0.2">
      <c r="B38" s="146"/>
      <c r="C38" s="110" t="s">
        <v>268</v>
      </c>
      <c r="D38" s="108"/>
      <c r="E38" s="111" t="s">
        <v>50</v>
      </c>
      <c r="F38" s="108"/>
      <c r="G38" s="167">
        <v>500</v>
      </c>
      <c r="H38" s="167">
        <v>501</v>
      </c>
      <c r="I38" s="167">
        <v>502</v>
      </c>
      <c r="J38" s="167">
        <v>503</v>
      </c>
      <c r="K38" s="167">
        <v>504</v>
      </c>
      <c r="L38" s="167">
        <v>505</v>
      </c>
      <c r="M38" s="148"/>
    </row>
    <row r="39" spans="2:13" s="32" customFormat="1" ht="19.899999999999999" customHeight="1" x14ac:dyDescent="0.2">
      <c r="B39" s="146"/>
      <c r="C39" s="121" t="s">
        <v>55</v>
      </c>
      <c r="D39" s="108"/>
      <c r="E39" s="120" t="s">
        <v>48</v>
      </c>
      <c r="F39" s="108"/>
      <c r="G39" s="118">
        <f>TDG_REZIDUALE!F136</f>
        <v>0</v>
      </c>
      <c r="H39" s="118">
        <f>TDG_REZIDUALE!G136</f>
        <v>0</v>
      </c>
      <c r="I39" s="118">
        <f>TDG_REZIDUALE!H136</f>
        <v>0</v>
      </c>
      <c r="J39" s="118">
        <f>TDG_REZIDUALE!I136</f>
        <v>0</v>
      </c>
      <c r="K39" s="118">
        <f>TDG_REZIDUALE!J136</f>
        <v>0</v>
      </c>
      <c r="L39" s="118">
        <f>TDG_REZIDUALE!K136</f>
        <v>0</v>
      </c>
      <c r="M39" s="148"/>
    </row>
    <row r="40" spans="2:13" s="32" customFormat="1" ht="19.899999999999999" customHeight="1" x14ac:dyDescent="0.2">
      <c r="B40" s="146"/>
      <c r="C40" s="121" t="s">
        <v>132</v>
      </c>
      <c r="D40" s="108"/>
      <c r="E40" s="120" t="s">
        <v>48</v>
      </c>
      <c r="F40" s="108"/>
      <c r="G40" s="118">
        <f>IFERROR(ROUND(G38/G10,2),0)</f>
        <v>0.01</v>
      </c>
      <c r="H40" s="118">
        <f t="shared" ref="H40:L40" si="5">IFERROR(ROUND(H38/H10,2),0)</f>
        <v>0.1</v>
      </c>
      <c r="I40" s="118">
        <f t="shared" si="5"/>
        <v>0.2</v>
      </c>
      <c r="J40" s="118">
        <f t="shared" si="5"/>
        <v>0.01</v>
      </c>
      <c r="K40" s="118">
        <f t="shared" si="5"/>
        <v>0.05</v>
      </c>
      <c r="L40" s="118">
        <f t="shared" si="5"/>
        <v>0.51</v>
      </c>
      <c r="M40" s="148"/>
    </row>
    <row r="41" spans="2:13" s="32" customFormat="1" ht="14.45" customHeight="1" thickBot="1" x14ac:dyDescent="0.25">
      <c r="B41" s="146"/>
      <c r="C41" s="108"/>
      <c r="D41" s="108"/>
      <c r="E41" s="108"/>
      <c r="F41" s="108"/>
      <c r="G41" s="108"/>
      <c r="H41" s="108"/>
      <c r="I41" s="108"/>
      <c r="J41" s="108"/>
      <c r="K41" s="108"/>
      <c r="L41" s="108"/>
      <c r="M41" s="148"/>
    </row>
    <row r="42" spans="2:13" s="32" customFormat="1" ht="30.6" customHeight="1" thickBot="1" x14ac:dyDescent="0.25">
      <c r="B42" s="146"/>
      <c r="C42" s="115" t="s">
        <v>138</v>
      </c>
      <c r="D42" s="108"/>
      <c r="E42" s="116" t="s">
        <v>154</v>
      </c>
      <c r="F42" s="108"/>
      <c r="G42" s="117" t="s">
        <v>47</v>
      </c>
      <c r="H42" s="117" t="s">
        <v>47</v>
      </c>
      <c r="I42" s="117" t="s">
        <v>47</v>
      </c>
      <c r="J42" s="117" t="s">
        <v>47</v>
      </c>
      <c r="K42" s="117" t="s">
        <v>47</v>
      </c>
      <c r="L42" s="117" t="s">
        <v>47</v>
      </c>
      <c r="M42" s="148"/>
    </row>
    <row r="43" spans="2:13" s="32" customFormat="1" ht="29.45" customHeight="1" x14ac:dyDescent="0.2">
      <c r="B43" s="146"/>
      <c r="C43" s="110" t="s">
        <v>269</v>
      </c>
      <c r="D43" s="108"/>
      <c r="E43" s="111" t="s">
        <v>50</v>
      </c>
      <c r="F43" s="108"/>
      <c r="G43" s="167">
        <v>250</v>
      </c>
      <c r="H43" s="167">
        <v>251</v>
      </c>
      <c r="I43" s="167">
        <v>252</v>
      </c>
      <c r="J43" s="167">
        <v>253</v>
      </c>
      <c r="K43" s="167">
        <v>254</v>
      </c>
      <c r="L43" s="167">
        <v>255</v>
      </c>
      <c r="M43" s="148"/>
    </row>
    <row r="44" spans="2:13" s="32" customFormat="1" ht="19.899999999999999" customHeight="1" x14ac:dyDescent="0.2">
      <c r="B44" s="146"/>
      <c r="C44" s="125" t="s">
        <v>79</v>
      </c>
      <c r="D44" s="108"/>
      <c r="E44" s="120" t="s">
        <v>48</v>
      </c>
      <c r="F44" s="108"/>
      <c r="G44" s="118">
        <f>TDG_RECICLABILE!F81</f>
        <v>0</v>
      </c>
      <c r="H44" s="118">
        <f>TDG_RECICLABILE!G81</f>
        <v>0</v>
      </c>
      <c r="I44" s="118">
        <f>TDG_RECICLABILE!H81</f>
        <v>0</v>
      </c>
      <c r="J44" s="118">
        <f>TDG_RECICLABILE!I81</f>
        <v>0</v>
      </c>
      <c r="K44" s="118">
        <f>TDG_RECICLABILE!J81</f>
        <v>0</v>
      </c>
      <c r="L44" s="118">
        <f>TDG_RECICLABILE!K81</f>
        <v>0</v>
      </c>
      <c r="M44" s="148"/>
    </row>
    <row r="45" spans="2:13" s="32" customFormat="1" ht="19.899999999999999" customHeight="1" x14ac:dyDescent="0.2">
      <c r="B45" s="146"/>
      <c r="C45" s="121" t="s">
        <v>186</v>
      </c>
      <c r="D45" s="108"/>
      <c r="E45" s="120" t="s">
        <v>48</v>
      </c>
      <c r="F45" s="108"/>
      <c r="G45" s="118">
        <f>IFERROR(ROUND(G43/G10,2),0)</f>
        <v>0</v>
      </c>
      <c r="H45" s="118">
        <f t="shared" ref="H45:L45" si="6">IFERROR(ROUND(H43/H10,2),0)</f>
        <v>0.05</v>
      </c>
      <c r="I45" s="118">
        <f t="shared" si="6"/>
        <v>0.1</v>
      </c>
      <c r="J45" s="118">
        <f t="shared" si="6"/>
        <v>0.01</v>
      </c>
      <c r="K45" s="118">
        <f t="shared" si="6"/>
        <v>0.03</v>
      </c>
      <c r="L45" s="118">
        <f t="shared" si="6"/>
        <v>0.26</v>
      </c>
      <c r="M45" s="148"/>
    </row>
    <row r="46" spans="2:13" s="2" customFormat="1" ht="23.45" customHeight="1" thickBot="1" x14ac:dyDescent="0.25">
      <c r="B46" s="153"/>
      <c r="C46" s="126"/>
      <c r="D46" s="126"/>
      <c r="E46" s="126"/>
      <c r="F46" s="126"/>
      <c r="G46" s="154"/>
      <c r="H46" s="154"/>
      <c r="I46" s="154"/>
      <c r="J46" s="154"/>
      <c r="K46" s="154"/>
      <c r="L46" s="154"/>
      <c r="M46" s="155"/>
    </row>
    <row r="47" spans="2:13" s="2" customFormat="1" ht="30" customHeight="1" thickBot="1" x14ac:dyDescent="0.25">
      <c r="B47" s="153"/>
      <c r="C47" s="109" t="s">
        <v>141</v>
      </c>
      <c r="D47" s="126"/>
      <c r="E47" s="126"/>
      <c r="F47" s="126"/>
      <c r="G47" s="154"/>
      <c r="H47" s="154"/>
      <c r="I47" s="154"/>
      <c r="J47" s="154"/>
      <c r="K47" s="154"/>
      <c r="L47" s="154"/>
      <c r="M47" s="155"/>
    </row>
    <row r="48" spans="2:13" s="2" customFormat="1" ht="30.75" thickBot="1" x14ac:dyDescent="0.25">
      <c r="B48" s="153"/>
      <c r="C48" s="126"/>
      <c r="D48" s="126"/>
      <c r="E48" s="126"/>
      <c r="F48" s="126"/>
      <c r="G48" s="181" t="s">
        <v>312</v>
      </c>
      <c r="H48" s="201" t="str">
        <f>'introducere date'!$J$9</f>
        <v>Zona de colectare 1 ..... - mediul urban</v>
      </c>
      <c r="I48" s="201" t="str">
        <f>'introducere date'!$K$9</f>
        <v>Zona de colectare 1 .....- mediul rural</v>
      </c>
      <c r="J48" s="201" t="str">
        <f>'introducere date'!$L$9</f>
        <v>Zona de colectare 2 .....- mediul urban</v>
      </c>
      <c r="K48" s="201" t="str">
        <f>'introducere date'!$M$9</f>
        <v>Zona de colectare 2 ..... - mediul rural</v>
      </c>
      <c r="L48" s="201" t="str">
        <f>'introducere date'!$N$9</f>
        <v>Zona de colectare n .... - mediul .....</v>
      </c>
      <c r="M48" s="155"/>
    </row>
    <row r="49" spans="2:13" s="2" customFormat="1" ht="30" customHeight="1" thickBot="1" x14ac:dyDescent="0.25">
      <c r="B49" s="153"/>
      <c r="C49" s="115" t="s">
        <v>46</v>
      </c>
      <c r="D49" s="126"/>
      <c r="E49" s="116" t="s">
        <v>154</v>
      </c>
      <c r="F49" s="108"/>
      <c r="G49" s="117" t="s">
        <v>47</v>
      </c>
      <c r="H49" s="117" t="s">
        <v>47</v>
      </c>
      <c r="I49" s="117" t="s">
        <v>47</v>
      </c>
      <c r="J49" s="117" t="s">
        <v>47</v>
      </c>
      <c r="K49" s="117" t="s">
        <v>47</v>
      </c>
      <c r="L49" s="117" t="s">
        <v>47</v>
      </c>
      <c r="M49" s="155"/>
    </row>
    <row r="50" spans="2:13" s="2" customFormat="1" ht="27" customHeight="1" x14ac:dyDescent="0.2">
      <c r="B50" s="153"/>
      <c r="C50" s="121" t="s">
        <v>196</v>
      </c>
      <c r="D50" s="126"/>
      <c r="E50" s="111" t="s">
        <v>50</v>
      </c>
      <c r="F50" s="126"/>
      <c r="G50" s="167">
        <v>5000</v>
      </c>
      <c r="H50" s="167">
        <v>5001</v>
      </c>
      <c r="I50" s="167">
        <v>5002</v>
      </c>
      <c r="J50" s="167">
        <v>5003</v>
      </c>
      <c r="K50" s="167">
        <v>5004</v>
      </c>
      <c r="L50" s="167">
        <v>5005</v>
      </c>
      <c r="M50" s="155"/>
    </row>
    <row r="51" spans="2:13" s="2" customFormat="1" ht="27" customHeight="1" x14ac:dyDescent="0.2">
      <c r="B51" s="153"/>
      <c r="C51" s="110" t="s">
        <v>267</v>
      </c>
      <c r="D51" s="156"/>
      <c r="E51" s="120" t="s">
        <v>48</v>
      </c>
      <c r="F51" s="156"/>
      <c r="G51" s="127">
        <f>G50/G10</f>
        <v>7.2992700729927001E-2</v>
      </c>
      <c r="H51" s="127">
        <f t="shared" ref="H51:L51" si="7">H50/H10</f>
        <v>1.0002</v>
      </c>
      <c r="I51" s="127">
        <f t="shared" si="7"/>
        <v>2.0007999999999999</v>
      </c>
      <c r="J51" s="127">
        <f t="shared" si="7"/>
        <v>0.10006</v>
      </c>
      <c r="K51" s="127">
        <f t="shared" si="7"/>
        <v>0.50039999999999996</v>
      </c>
      <c r="L51" s="127">
        <f t="shared" si="7"/>
        <v>5.0049999999999999</v>
      </c>
      <c r="M51" s="155"/>
    </row>
    <row r="52" spans="2:13" x14ac:dyDescent="0.2">
      <c r="B52" s="146"/>
      <c r="C52" s="147"/>
      <c r="D52" s="108"/>
      <c r="E52" s="108"/>
      <c r="F52" s="108"/>
      <c r="G52" s="157"/>
      <c r="H52" s="157"/>
      <c r="I52" s="157"/>
      <c r="J52" s="157"/>
      <c r="K52" s="157"/>
      <c r="L52" s="157"/>
      <c r="M52" s="148"/>
    </row>
    <row r="53" spans="2:13" ht="30" customHeight="1" x14ac:dyDescent="0.2">
      <c r="B53" s="146"/>
      <c r="C53" s="251" t="s">
        <v>59</v>
      </c>
      <c r="D53" s="251"/>
      <c r="E53" s="251"/>
      <c r="F53" s="251"/>
      <c r="G53" s="251"/>
      <c r="H53" s="251"/>
      <c r="I53" s="251"/>
      <c r="J53" s="251"/>
      <c r="K53" s="251"/>
      <c r="L53" s="251"/>
      <c r="M53" s="148"/>
    </row>
    <row r="54" spans="2:13" ht="30" customHeight="1" x14ac:dyDescent="0.2">
      <c r="B54" s="146"/>
      <c r="C54" s="209"/>
      <c r="D54" s="108"/>
      <c r="E54" s="108"/>
      <c r="F54" s="108"/>
      <c r="G54" s="158"/>
      <c r="H54" s="158"/>
      <c r="I54" s="158"/>
      <c r="J54" s="158"/>
      <c r="K54" s="158"/>
      <c r="L54" s="158"/>
      <c r="M54" s="148"/>
    </row>
    <row r="55" spans="2:13" ht="30.75" thickBot="1" x14ac:dyDescent="0.25">
      <c r="B55" s="146"/>
      <c r="C55" s="147"/>
      <c r="D55" s="108"/>
      <c r="E55" s="108"/>
      <c r="F55" s="108"/>
      <c r="G55" s="181" t="s">
        <v>312</v>
      </c>
      <c r="H55" s="201" t="str">
        <f>'introducere date'!$J$9</f>
        <v>Zona de colectare 1 ..... - mediul urban</v>
      </c>
      <c r="I55" s="201" t="str">
        <f>'introducere date'!$K$9</f>
        <v>Zona de colectare 1 .....- mediul rural</v>
      </c>
      <c r="J55" s="201" t="str">
        <f>'introducere date'!$L$9</f>
        <v>Zona de colectare 2 .....- mediul urban</v>
      </c>
      <c r="K55" s="201" t="str">
        <f>'introducere date'!$M$9</f>
        <v>Zona de colectare 2 ..... - mediul rural</v>
      </c>
      <c r="L55" s="201" t="str">
        <f>'introducere date'!$N$9</f>
        <v>Zona de colectare n .... - mediul .....</v>
      </c>
      <c r="M55" s="148"/>
    </row>
    <row r="56" spans="2:13" ht="24.6" customHeight="1" thickBot="1" x14ac:dyDescent="0.25">
      <c r="B56" s="146"/>
      <c r="C56" s="115" t="s">
        <v>142</v>
      </c>
      <c r="D56" s="108"/>
      <c r="E56" s="116" t="s">
        <v>154</v>
      </c>
      <c r="F56" s="108"/>
      <c r="G56" s="128" t="s">
        <v>47</v>
      </c>
      <c r="H56" s="128" t="s">
        <v>47</v>
      </c>
      <c r="I56" s="128" t="s">
        <v>47</v>
      </c>
      <c r="J56" s="128" t="s">
        <v>47</v>
      </c>
      <c r="K56" s="128" t="s">
        <v>47</v>
      </c>
      <c r="L56" s="128" t="s">
        <v>47</v>
      </c>
      <c r="M56" s="148"/>
    </row>
    <row r="57" spans="2:13" ht="27" customHeight="1" x14ac:dyDescent="0.2">
      <c r="B57" s="146"/>
      <c r="C57" s="119" t="s">
        <v>150</v>
      </c>
      <c r="D57" s="108"/>
      <c r="E57" s="111" t="s">
        <v>48</v>
      </c>
      <c r="F57" s="108"/>
      <c r="G57" s="118">
        <f>TDG_RECICLABILE!F87</f>
        <v>0</v>
      </c>
      <c r="H57" s="118">
        <f>TDG_RECICLABILE!G87</f>
        <v>3.0325000000000002</v>
      </c>
      <c r="I57" s="118">
        <f>TDG_RECICLABILE!H87</f>
        <v>2.8925000000000001</v>
      </c>
      <c r="J57" s="118">
        <f>TDG_RECICLABILE!I87</f>
        <v>1.6724999999999999</v>
      </c>
      <c r="K57" s="118">
        <f>TDG_RECICLABILE!J87</f>
        <v>7.1599999999999993</v>
      </c>
      <c r="L57" s="118">
        <f>TDG_RECICLABILE!K87</f>
        <v>4.732499999999999</v>
      </c>
      <c r="M57" s="148"/>
    </row>
    <row r="58" spans="2:13" ht="27" customHeight="1" x14ac:dyDescent="0.2">
      <c r="B58" s="146"/>
      <c r="C58" s="121" t="s">
        <v>144</v>
      </c>
      <c r="D58" s="108"/>
      <c r="E58" s="111" t="s">
        <v>48</v>
      </c>
      <c r="F58" s="108"/>
      <c r="G58" s="118">
        <f>IFERROR(G20+G25+G30,"")</f>
        <v>0.03</v>
      </c>
      <c r="H58" s="118">
        <f t="shared" ref="H58:L58" si="8">IFERROR(H20+H25+H30,"")</f>
        <v>0.30000000000000004</v>
      </c>
      <c r="I58" s="118">
        <f t="shared" si="8"/>
        <v>0.60000000000000009</v>
      </c>
      <c r="J58" s="118">
        <f t="shared" si="8"/>
        <v>0.03</v>
      </c>
      <c r="K58" s="118">
        <f t="shared" si="8"/>
        <v>0.15000000000000002</v>
      </c>
      <c r="L58" s="118">
        <f t="shared" si="8"/>
        <v>1.51</v>
      </c>
      <c r="M58" s="148"/>
    </row>
    <row r="59" spans="2:13" ht="27" customHeight="1" x14ac:dyDescent="0.2">
      <c r="B59" s="146"/>
      <c r="C59" s="121" t="s">
        <v>60</v>
      </c>
      <c r="D59" s="108"/>
      <c r="E59" s="111" t="s">
        <v>48</v>
      </c>
      <c r="F59" s="108"/>
      <c r="G59" s="118">
        <f>G51</f>
        <v>7.2992700729927001E-2</v>
      </c>
      <c r="H59" s="118">
        <f t="shared" ref="H59:L59" si="9">H51</f>
        <v>1.0002</v>
      </c>
      <c r="I59" s="118">
        <f t="shared" si="9"/>
        <v>2.0007999999999999</v>
      </c>
      <c r="J59" s="118">
        <f t="shared" si="9"/>
        <v>0.10006</v>
      </c>
      <c r="K59" s="118">
        <f t="shared" si="9"/>
        <v>0.50039999999999996</v>
      </c>
      <c r="L59" s="118">
        <f t="shared" si="9"/>
        <v>5.0049999999999999</v>
      </c>
      <c r="M59" s="148"/>
    </row>
    <row r="60" spans="2:13" ht="27" customHeight="1" x14ac:dyDescent="0.2">
      <c r="B60" s="146"/>
      <c r="C60" s="141" t="s">
        <v>171</v>
      </c>
      <c r="D60" s="108"/>
      <c r="E60" s="111" t="s">
        <v>48</v>
      </c>
      <c r="F60" s="108"/>
      <c r="G60" s="129">
        <f>IFERROR(IF((G57-G58-G59)&gt;0,ROUND((G57-G58-G59)*(1+G12),2),0),"")</f>
        <v>0</v>
      </c>
      <c r="H60" s="129">
        <f t="shared" ref="H60:L60" si="10">IFERROR(IF((H57-H58-H59)&gt;0,ROUND((H57-H58-H59)*(1+H12),2),0),"")</f>
        <v>2.1</v>
      </c>
      <c r="I60" s="129">
        <f t="shared" si="10"/>
        <v>0.35</v>
      </c>
      <c r="J60" s="129">
        <f t="shared" si="10"/>
        <v>1.87</v>
      </c>
      <c r="K60" s="129">
        <f t="shared" si="10"/>
        <v>7.88</v>
      </c>
      <c r="L60" s="129">
        <f t="shared" si="10"/>
        <v>0</v>
      </c>
      <c r="M60" s="148"/>
    </row>
    <row r="61" spans="2:13" ht="15" thickBot="1" x14ac:dyDescent="0.25">
      <c r="B61" s="146"/>
      <c r="C61" s="130"/>
      <c r="D61" s="108"/>
      <c r="E61" s="131"/>
      <c r="F61" s="108"/>
      <c r="G61" s="132"/>
      <c r="H61" s="202"/>
      <c r="I61" s="202"/>
      <c r="J61" s="202"/>
      <c r="K61" s="202"/>
      <c r="L61" s="202"/>
      <c r="M61" s="148"/>
    </row>
    <row r="62" spans="2:13" s="32" customFormat="1" ht="19.149999999999999" customHeight="1" thickBot="1" x14ac:dyDescent="0.25">
      <c r="B62" s="146"/>
      <c r="C62" s="115" t="s">
        <v>143</v>
      </c>
      <c r="D62" s="108"/>
      <c r="E62" s="116" t="s">
        <v>154</v>
      </c>
      <c r="F62" s="108"/>
      <c r="G62" s="128" t="s">
        <v>47</v>
      </c>
      <c r="H62" s="128" t="s">
        <v>47</v>
      </c>
      <c r="I62" s="128" t="s">
        <v>47</v>
      </c>
      <c r="J62" s="128" t="s">
        <v>47</v>
      </c>
      <c r="K62" s="128" t="s">
        <v>47</v>
      </c>
      <c r="L62" s="128" t="s">
        <v>47</v>
      </c>
      <c r="M62" s="148"/>
    </row>
    <row r="63" spans="2:13" s="32" customFormat="1" ht="27" customHeight="1" x14ac:dyDescent="0.2">
      <c r="B63" s="146"/>
      <c r="C63" s="119" t="s">
        <v>149</v>
      </c>
      <c r="D63" s="108"/>
      <c r="E63" s="111" t="s">
        <v>48</v>
      </c>
      <c r="F63" s="108"/>
      <c r="G63" s="118">
        <f>TDG_REZIDUALE!F150</f>
        <v>0</v>
      </c>
      <c r="H63" s="118">
        <f>TDG_REZIDUALE!G150</f>
        <v>11.2</v>
      </c>
      <c r="I63" s="118">
        <f>TDG_REZIDUALE!H150</f>
        <v>11.05</v>
      </c>
      <c r="J63" s="118">
        <f>TDG_REZIDUALE!I150</f>
        <v>10.97</v>
      </c>
      <c r="K63" s="118">
        <f>TDG_REZIDUALE!J150</f>
        <v>10.44</v>
      </c>
      <c r="L63" s="118">
        <f>TDG_REZIDUALE!K150</f>
        <v>8.42</v>
      </c>
      <c r="M63" s="148"/>
    </row>
    <row r="64" spans="2:13" ht="27" customHeight="1" x14ac:dyDescent="0.2">
      <c r="B64" s="146"/>
      <c r="C64" s="121" t="s">
        <v>145</v>
      </c>
      <c r="D64" s="108"/>
      <c r="E64" s="111" t="s">
        <v>48</v>
      </c>
      <c r="F64" s="108"/>
      <c r="G64" s="118">
        <f>IFERROR(G35+G40+G45,"")</f>
        <v>0.02</v>
      </c>
      <c r="H64" s="118">
        <f t="shared" ref="H64:L64" si="11">IFERROR(H35+H40+H45,"")</f>
        <v>0.25</v>
      </c>
      <c r="I64" s="118">
        <f t="shared" si="11"/>
        <v>0.5</v>
      </c>
      <c r="J64" s="118">
        <f t="shared" si="11"/>
        <v>0.03</v>
      </c>
      <c r="K64" s="118">
        <f t="shared" si="11"/>
        <v>0.13</v>
      </c>
      <c r="L64" s="118">
        <f t="shared" si="11"/>
        <v>1.28</v>
      </c>
      <c r="M64" s="148"/>
    </row>
    <row r="65" spans="2:13" s="32" customFormat="1" ht="27" customHeight="1" x14ac:dyDescent="0.2">
      <c r="B65" s="146"/>
      <c r="C65" s="140" t="s">
        <v>172</v>
      </c>
      <c r="D65" s="108"/>
      <c r="E65" s="111" t="s">
        <v>48</v>
      </c>
      <c r="F65" s="108"/>
      <c r="G65" s="129">
        <f>IFERROR(IF((G63-G64)&gt;0,ROUND((G63-G64)*(1+G12),2),0),"")</f>
        <v>0</v>
      </c>
      <c r="H65" s="129">
        <f t="shared" ref="H65:L65" si="12">IFERROR(IF((H63-H64)&gt;0,ROUND((H63-H64)*(1+H12),2),0),"")</f>
        <v>13.25</v>
      </c>
      <c r="I65" s="129">
        <f t="shared" si="12"/>
        <v>12.77</v>
      </c>
      <c r="J65" s="129">
        <f t="shared" si="12"/>
        <v>13.24</v>
      </c>
      <c r="K65" s="129">
        <f t="shared" si="12"/>
        <v>12.48</v>
      </c>
      <c r="L65" s="129">
        <f t="shared" si="12"/>
        <v>8.64</v>
      </c>
      <c r="M65" s="148"/>
    </row>
    <row r="66" spans="2:13" s="32" customFormat="1" x14ac:dyDescent="0.2">
      <c r="B66" s="146"/>
      <c r="C66" s="133"/>
      <c r="D66" s="108"/>
      <c r="E66" s="134"/>
      <c r="F66" s="108"/>
      <c r="G66" s="135"/>
      <c r="H66" s="152"/>
      <c r="I66" s="152"/>
      <c r="J66" s="152"/>
      <c r="K66" s="152"/>
      <c r="L66" s="152"/>
      <c r="M66" s="148"/>
    </row>
    <row r="67" spans="2:13" s="32" customFormat="1" ht="27" customHeight="1" x14ac:dyDescent="0.2">
      <c r="B67" s="146"/>
      <c r="C67" s="139" t="s">
        <v>180</v>
      </c>
      <c r="D67" s="108"/>
      <c r="E67" s="111" t="s">
        <v>48</v>
      </c>
      <c r="F67" s="108"/>
      <c r="G67" s="137">
        <f>IFERROR(G60+G65,"")</f>
        <v>0</v>
      </c>
      <c r="H67" s="137">
        <f t="shared" ref="H67:L67" si="13">IFERROR(H60+H65,"")</f>
        <v>15.35</v>
      </c>
      <c r="I67" s="137">
        <f t="shared" si="13"/>
        <v>13.12</v>
      </c>
      <c r="J67" s="137">
        <f t="shared" si="13"/>
        <v>15.11</v>
      </c>
      <c r="K67" s="137">
        <f t="shared" si="13"/>
        <v>20.36</v>
      </c>
      <c r="L67" s="137">
        <f t="shared" si="13"/>
        <v>8.64</v>
      </c>
      <c r="M67" s="148"/>
    </row>
    <row r="68" spans="2:13" s="32" customFormat="1" ht="12.6" customHeight="1" x14ac:dyDescent="0.2">
      <c r="B68" s="146"/>
      <c r="C68" s="108"/>
      <c r="D68" s="108"/>
      <c r="E68" s="108"/>
      <c r="F68" s="108"/>
      <c r="G68" s="108"/>
      <c r="H68" s="108"/>
      <c r="I68" s="108"/>
      <c r="J68" s="108"/>
      <c r="K68" s="108"/>
      <c r="L68" s="108"/>
      <c r="M68" s="148"/>
    </row>
    <row r="69" spans="2:13" s="32" customFormat="1" ht="19.899999999999999" customHeight="1" x14ac:dyDescent="0.2">
      <c r="B69" s="146"/>
      <c r="C69" s="121" t="s">
        <v>146</v>
      </c>
      <c r="D69" s="108"/>
      <c r="E69" s="111" t="s">
        <v>1</v>
      </c>
      <c r="F69" s="108"/>
      <c r="G69" s="168">
        <v>0.05</v>
      </c>
      <c r="H69" s="168">
        <v>0.05</v>
      </c>
      <c r="I69" s="168">
        <v>0.05</v>
      </c>
      <c r="J69" s="168">
        <v>0.05</v>
      </c>
      <c r="K69" s="168">
        <v>0.05</v>
      </c>
      <c r="L69" s="168">
        <v>0.05</v>
      </c>
      <c r="M69" s="148"/>
    </row>
    <row r="70" spans="2:13" s="32" customFormat="1" ht="12" customHeight="1" x14ac:dyDescent="0.2">
      <c r="B70" s="146"/>
      <c r="C70" s="108"/>
      <c r="D70" s="108"/>
      <c r="E70" s="108"/>
      <c r="F70" s="108"/>
      <c r="G70" s="108"/>
      <c r="H70" s="108"/>
      <c r="I70" s="108"/>
      <c r="J70" s="108"/>
      <c r="K70" s="108"/>
      <c r="L70" s="108"/>
      <c r="M70" s="148"/>
    </row>
    <row r="71" spans="2:13" s="32" customFormat="1" ht="27.6" customHeight="1" x14ac:dyDescent="0.25">
      <c r="B71" s="146"/>
      <c r="C71" s="139" t="s">
        <v>147</v>
      </c>
      <c r="D71" s="108"/>
      <c r="E71" s="111" t="s">
        <v>48</v>
      </c>
      <c r="F71" s="159"/>
      <c r="G71" s="137">
        <f>IFERROR(ROUND(G67*(1+G69),2),"")</f>
        <v>0</v>
      </c>
      <c r="H71" s="137">
        <f t="shared" ref="H71:L71" si="14">IFERROR(ROUND(H67*(1+H69),2),"")</f>
        <v>16.12</v>
      </c>
      <c r="I71" s="137">
        <f t="shared" si="14"/>
        <v>13.78</v>
      </c>
      <c r="J71" s="137">
        <f t="shared" si="14"/>
        <v>15.87</v>
      </c>
      <c r="K71" s="137">
        <f t="shared" si="14"/>
        <v>21.38</v>
      </c>
      <c r="L71" s="137">
        <f t="shared" si="14"/>
        <v>9.07</v>
      </c>
      <c r="M71" s="148"/>
    </row>
    <row r="72" spans="2:13" s="32" customFormat="1" x14ac:dyDescent="0.2">
      <c r="B72" s="146"/>
      <c r="C72" s="147"/>
      <c r="D72" s="108"/>
      <c r="E72" s="108"/>
      <c r="F72" s="108"/>
      <c r="G72" s="147"/>
      <c r="H72" s="147"/>
      <c r="I72" s="147"/>
      <c r="J72" s="147"/>
      <c r="K72" s="147"/>
      <c r="L72" s="147"/>
      <c r="M72" s="148"/>
    </row>
    <row r="73" spans="2:13" s="32" customFormat="1" ht="30" customHeight="1" x14ac:dyDescent="0.2">
      <c r="B73" s="146"/>
      <c r="C73" s="252" t="s">
        <v>61</v>
      </c>
      <c r="D73" s="253"/>
      <c r="E73" s="253"/>
      <c r="F73" s="253"/>
      <c r="G73" s="253"/>
      <c r="H73" s="253"/>
      <c r="I73" s="253"/>
      <c r="J73" s="253"/>
      <c r="K73" s="253"/>
      <c r="L73" s="253"/>
      <c r="M73" s="148"/>
    </row>
    <row r="74" spans="2:13" s="32" customFormat="1" ht="30" customHeight="1" x14ac:dyDescent="0.2">
      <c r="B74" s="146"/>
      <c r="C74" s="209"/>
      <c r="D74" s="108"/>
      <c r="E74" s="108"/>
      <c r="F74" s="108"/>
      <c r="G74" s="108"/>
      <c r="H74" s="108"/>
      <c r="I74" s="108"/>
      <c r="J74" s="108"/>
      <c r="K74" s="108"/>
      <c r="L74" s="108"/>
      <c r="M74" s="148"/>
    </row>
    <row r="75" spans="2:13" s="32" customFormat="1" ht="30.75" thickBot="1" x14ac:dyDescent="0.25">
      <c r="B75" s="146"/>
      <c r="C75" s="147"/>
      <c r="D75" s="108"/>
      <c r="E75" s="108"/>
      <c r="F75" s="108"/>
      <c r="G75" s="181" t="s">
        <v>312</v>
      </c>
      <c r="H75" s="201" t="str">
        <f>'introducere date'!$J$9</f>
        <v>Zona de colectare 1 ..... - mediul urban</v>
      </c>
      <c r="I75" s="201" t="str">
        <f>'introducere date'!$K$9</f>
        <v>Zona de colectare 1 .....- mediul rural</v>
      </c>
      <c r="J75" s="201" t="str">
        <f>'introducere date'!$L$9</f>
        <v>Zona de colectare 2 .....- mediul urban</v>
      </c>
      <c r="K75" s="201" t="str">
        <f>'introducere date'!$M$9</f>
        <v>Zona de colectare 2 ..... - mediul rural</v>
      </c>
      <c r="L75" s="201" t="str">
        <f>'introducere date'!$N$9</f>
        <v>Zona de colectare n .... - mediul .....</v>
      </c>
      <c r="M75" s="148"/>
    </row>
    <row r="76" spans="2:13" s="32" customFormat="1" ht="20.45" customHeight="1" thickBot="1" x14ac:dyDescent="0.25">
      <c r="B76" s="146"/>
      <c r="C76" s="138" t="s">
        <v>151</v>
      </c>
      <c r="D76" s="108"/>
      <c r="E76" s="116" t="s">
        <v>154</v>
      </c>
      <c r="F76" s="108"/>
      <c r="G76" s="128" t="s">
        <v>47</v>
      </c>
      <c r="H76" s="128" t="s">
        <v>47</v>
      </c>
      <c r="I76" s="128" t="s">
        <v>47</v>
      </c>
      <c r="J76" s="128" t="s">
        <v>47</v>
      </c>
      <c r="K76" s="128" t="s">
        <v>47</v>
      </c>
      <c r="L76" s="128" t="s">
        <v>47</v>
      </c>
      <c r="M76" s="148"/>
    </row>
    <row r="77" spans="2:13" s="32" customFormat="1" ht="27" customHeight="1" x14ac:dyDescent="0.2">
      <c r="B77" s="146"/>
      <c r="C77" s="119" t="s">
        <v>148</v>
      </c>
      <c r="D77" s="108"/>
      <c r="E77" s="111" t="s">
        <v>23</v>
      </c>
      <c r="F77" s="108"/>
      <c r="G77" s="118">
        <f>TDG_RECICLABILE!F108</f>
        <v>0</v>
      </c>
      <c r="H77" s="118">
        <f>TDG_RECICLABILE!G108</f>
        <v>98.24</v>
      </c>
      <c r="I77" s="118">
        <f>TDG_RECICLABILE!H108</f>
        <v>93.74</v>
      </c>
      <c r="J77" s="118">
        <f>TDG_RECICLABILE!I108</f>
        <v>54.16</v>
      </c>
      <c r="K77" s="118">
        <f>TDG_RECICLABILE!J108</f>
        <v>232.69</v>
      </c>
      <c r="L77" s="118">
        <f>TDG_RECICLABILE!K108</f>
        <v>123.22000000000001</v>
      </c>
      <c r="M77" s="148"/>
    </row>
    <row r="78" spans="2:13" s="32" customFormat="1" ht="27" customHeight="1" x14ac:dyDescent="0.2">
      <c r="B78" s="146"/>
      <c r="C78" s="121" t="s">
        <v>146</v>
      </c>
      <c r="D78" s="108"/>
      <c r="E78" s="111" t="s">
        <v>1</v>
      </c>
      <c r="F78" s="108"/>
      <c r="G78" s="168">
        <v>0.05</v>
      </c>
      <c r="H78" s="168">
        <v>1.05</v>
      </c>
      <c r="I78" s="168">
        <v>2.0499999999999998</v>
      </c>
      <c r="J78" s="168">
        <v>3.05</v>
      </c>
      <c r="K78" s="168">
        <v>4.05</v>
      </c>
      <c r="L78" s="168">
        <v>5.05</v>
      </c>
      <c r="M78" s="148"/>
    </row>
    <row r="79" spans="2:13" s="32" customFormat="1" ht="31.15" customHeight="1" x14ac:dyDescent="0.2">
      <c r="B79" s="146"/>
      <c r="C79" s="136" t="s">
        <v>152</v>
      </c>
      <c r="D79" s="108"/>
      <c r="E79" s="116" t="s">
        <v>23</v>
      </c>
      <c r="F79" s="108"/>
      <c r="G79" s="137">
        <f>IFERROR(ROUND(G77*(1+G78),2),"")</f>
        <v>0</v>
      </c>
      <c r="H79" s="137">
        <f t="shared" ref="H79:L79" si="15">IFERROR(ROUND(H77*(1+H78),2),"")</f>
        <v>201.39</v>
      </c>
      <c r="I79" s="137">
        <f t="shared" si="15"/>
        <v>285.91000000000003</v>
      </c>
      <c r="J79" s="137">
        <f t="shared" si="15"/>
        <v>219.35</v>
      </c>
      <c r="K79" s="137">
        <f t="shared" si="15"/>
        <v>1175.08</v>
      </c>
      <c r="L79" s="137">
        <f t="shared" si="15"/>
        <v>745.48</v>
      </c>
      <c r="M79" s="148"/>
    </row>
    <row r="80" spans="2:13" s="32" customFormat="1" ht="15" thickBot="1" x14ac:dyDescent="0.25">
      <c r="B80" s="146"/>
      <c r="C80" s="108"/>
      <c r="D80" s="108"/>
      <c r="E80" s="108"/>
      <c r="F80" s="108"/>
      <c r="G80" s="108"/>
      <c r="H80" s="108"/>
      <c r="I80" s="108"/>
      <c r="J80" s="108"/>
      <c r="K80" s="108"/>
      <c r="L80" s="108"/>
      <c r="M80" s="148"/>
    </row>
    <row r="81" spans="2:13" s="32" customFormat="1" ht="22.15" customHeight="1" thickBot="1" x14ac:dyDescent="0.25">
      <c r="B81" s="146"/>
      <c r="C81" s="138" t="s">
        <v>187</v>
      </c>
      <c r="D81" s="108"/>
      <c r="E81" s="116" t="s">
        <v>154</v>
      </c>
      <c r="F81" s="108"/>
      <c r="G81" s="128" t="s">
        <v>47</v>
      </c>
      <c r="H81" s="128" t="s">
        <v>47</v>
      </c>
      <c r="I81" s="128" t="s">
        <v>47</v>
      </c>
      <c r="J81" s="128" t="s">
        <v>47</v>
      </c>
      <c r="K81" s="128" t="s">
        <v>47</v>
      </c>
      <c r="L81" s="128" t="s">
        <v>47</v>
      </c>
      <c r="M81" s="148"/>
    </row>
    <row r="82" spans="2:13" s="32" customFormat="1" ht="27" customHeight="1" x14ac:dyDescent="0.2">
      <c r="B82" s="146"/>
      <c r="C82" s="119" t="s">
        <v>149</v>
      </c>
      <c r="D82" s="108"/>
      <c r="E82" s="111" t="s">
        <v>23</v>
      </c>
      <c r="F82" s="108"/>
      <c r="G82" s="118">
        <f>TDG_REZIDUALE!F184</f>
        <v>0</v>
      </c>
      <c r="H82" s="118">
        <f>TDG_REZIDUALE!G184</f>
        <v>317.19</v>
      </c>
      <c r="I82" s="118">
        <f>TDG_REZIDUALE!H184</f>
        <v>313.69</v>
      </c>
      <c r="J82" s="118">
        <f>TDG_REZIDUALE!I184</f>
        <v>313.05</v>
      </c>
      <c r="K82" s="118">
        <f>TDG_REZIDUALE!J184</f>
        <v>295.69</v>
      </c>
      <c r="L82" s="118">
        <f>TDG_REZIDUALE!K184</f>
        <v>159.22999999999999</v>
      </c>
      <c r="M82" s="148"/>
    </row>
    <row r="83" spans="2:13" s="32" customFormat="1" ht="27" customHeight="1" x14ac:dyDescent="0.2">
      <c r="B83" s="146"/>
      <c r="C83" s="121" t="s">
        <v>146</v>
      </c>
      <c r="D83" s="108"/>
      <c r="E83" s="111" t="s">
        <v>1</v>
      </c>
      <c r="F83" s="108"/>
      <c r="G83" s="168">
        <v>0.05</v>
      </c>
      <c r="H83" s="168">
        <v>1.05</v>
      </c>
      <c r="I83" s="168">
        <v>2.0499999999999998</v>
      </c>
      <c r="J83" s="168">
        <v>3.05</v>
      </c>
      <c r="K83" s="168">
        <v>4.05</v>
      </c>
      <c r="L83" s="168">
        <v>5.05</v>
      </c>
      <c r="M83" s="148"/>
    </row>
    <row r="84" spans="2:13" s="32" customFormat="1" ht="30" customHeight="1" x14ac:dyDescent="0.2">
      <c r="B84" s="146"/>
      <c r="C84" s="139" t="s">
        <v>188</v>
      </c>
      <c r="D84" s="108"/>
      <c r="E84" s="116" t="s">
        <v>23</v>
      </c>
      <c r="F84" s="108"/>
      <c r="G84" s="137">
        <f>IFERROR(ROUND(G82*(1+G83),2),"")</f>
        <v>0</v>
      </c>
      <c r="H84" s="137">
        <f t="shared" ref="H84:L84" si="16">IFERROR(ROUND(H82*(1+H83),2),"")</f>
        <v>650.24</v>
      </c>
      <c r="I84" s="137">
        <f t="shared" si="16"/>
        <v>956.75</v>
      </c>
      <c r="J84" s="137">
        <f t="shared" si="16"/>
        <v>1267.8499999999999</v>
      </c>
      <c r="K84" s="137">
        <f t="shared" si="16"/>
        <v>1493.23</v>
      </c>
      <c r="L84" s="137">
        <f t="shared" si="16"/>
        <v>963.34</v>
      </c>
      <c r="M84" s="148"/>
    </row>
    <row r="85" spans="2:13" s="32" customFormat="1" ht="15.6" customHeight="1" x14ac:dyDescent="0.2">
      <c r="B85" s="146"/>
      <c r="C85" s="147"/>
      <c r="D85" s="108"/>
      <c r="E85" s="108"/>
      <c r="F85" s="108"/>
      <c r="G85" s="147"/>
      <c r="H85" s="147"/>
      <c r="I85" s="147"/>
      <c r="J85" s="147"/>
      <c r="K85" s="147"/>
      <c r="L85" s="147"/>
      <c r="M85" s="148"/>
    </row>
    <row r="86" spans="2:13" ht="15" thickBot="1" x14ac:dyDescent="0.25">
      <c r="B86" s="160"/>
      <c r="C86" s="161"/>
      <c r="D86" s="162"/>
      <c r="E86" s="163"/>
      <c r="F86" s="162"/>
      <c r="G86" s="164"/>
      <c r="H86" s="164"/>
      <c r="I86" s="164"/>
      <c r="J86" s="164"/>
      <c r="K86" s="164"/>
      <c r="L86" s="164"/>
      <c r="M86" s="165"/>
    </row>
    <row r="87" spans="2:13" x14ac:dyDescent="0.2">
      <c r="G87" s="39"/>
      <c r="H87" s="39"/>
      <c r="I87" s="39"/>
      <c r="J87" s="39"/>
      <c r="K87" s="39"/>
      <c r="L87" s="39"/>
      <c r="M87" s="2"/>
    </row>
    <row r="88" spans="2:13" x14ac:dyDescent="0.2">
      <c r="G88" s="39"/>
      <c r="H88" s="39"/>
      <c r="I88" s="39"/>
      <c r="J88" s="39"/>
      <c r="K88" s="39"/>
      <c r="L88" s="39"/>
      <c r="M88" s="2"/>
    </row>
    <row r="89" spans="2:13" x14ac:dyDescent="0.2">
      <c r="G89" s="39"/>
      <c r="H89" s="39"/>
      <c r="I89" s="39"/>
      <c r="J89" s="39"/>
      <c r="K89" s="39"/>
      <c r="L89" s="39"/>
      <c r="M89" s="2"/>
    </row>
    <row r="90" spans="2:13" x14ac:dyDescent="0.2">
      <c r="G90" s="39"/>
      <c r="H90" s="39"/>
      <c r="I90" s="39"/>
      <c r="J90" s="39"/>
      <c r="K90" s="39"/>
      <c r="L90" s="39"/>
      <c r="M90" s="2"/>
    </row>
    <row r="91" spans="2:13" x14ac:dyDescent="0.2">
      <c r="G91" s="39"/>
      <c r="H91" s="39"/>
      <c r="I91" s="39"/>
      <c r="J91" s="39"/>
      <c r="K91" s="39"/>
      <c r="L91" s="39"/>
      <c r="M91" s="2"/>
    </row>
    <row r="92" spans="2:13" x14ac:dyDescent="0.2">
      <c r="G92" s="39"/>
      <c r="H92" s="39"/>
      <c r="I92" s="39"/>
      <c r="J92" s="39"/>
      <c r="K92" s="39"/>
      <c r="L92" s="39"/>
      <c r="M92" s="2"/>
    </row>
    <row r="93" spans="2:13" x14ac:dyDescent="0.2">
      <c r="M93" s="2"/>
    </row>
    <row r="94" spans="2:13" x14ac:dyDescent="0.2">
      <c r="M94" s="2"/>
    </row>
    <row r="95" spans="2:13" x14ac:dyDescent="0.2">
      <c r="M95" s="2"/>
    </row>
    <row r="96" spans="2:13" x14ac:dyDescent="0.2">
      <c r="M96" s="2"/>
    </row>
    <row r="97" spans="13:13" x14ac:dyDescent="0.2">
      <c r="M97" s="2"/>
    </row>
    <row r="98" spans="13:13" x14ac:dyDescent="0.2">
      <c r="M98" s="2"/>
    </row>
    <row r="99" spans="13:13" x14ac:dyDescent="0.2">
      <c r="M99" s="2"/>
    </row>
    <row r="100" spans="13:13" x14ac:dyDescent="0.2">
      <c r="M100" s="2"/>
    </row>
    <row r="101" spans="13:13" x14ac:dyDescent="0.2">
      <c r="M101" s="2"/>
    </row>
    <row r="102" spans="13:13" x14ac:dyDescent="0.2">
      <c r="M102" s="2"/>
    </row>
    <row r="103" spans="13:13" x14ac:dyDescent="0.2">
      <c r="M103" s="2"/>
    </row>
    <row r="104" spans="13:13" x14ac:dyDescent="0.2">
      <c r="M104" s="2"/>
    </row>
    <row r="105" spans="13:13" x14ac:dyDescent="0.2">
      <c r="M105" s="2"/>
    </row>
    <row r="106" spans="13:13" x14ac:dyDescent="0.2">
      <c r="M106" s="2"/>
    </row>
    <row r="107" spans="13:13" x14ac:dyDescent="0.2">
      <c r="M107" s="2"/>
    </row>
    <row r="108" spans="13:13" x14ac:dyDescent="0.2">
      <c r="M108" s="2"/>
    </row>
    <row r="109" spans="13:13" x14ac:dyDescent="0.2">
      <c r="M109" s="2"/>
    </row>
    <row r="110" spans="13:13" x14ac:dyDescent="0.2">
      <c r="M110" s="2"/>
    </row>
    <row r="111" spans="13:13" x14ac:dyDescent="0.2">
      <c r="M111" s="2"/>
    </row>
  </sheetData>
  <sheetProtection algorithmName="SHA-512" hashValue="4vnE7Yr7eMV1xcikOSRhy8BGkBE3BjgDdOoTobS9/T2FAtRrZy60U9Q/I5ifUCr4NpVj4MfKmICblNIFveE4TA==" saltValue="TfxxBmvp/4HX/FdDBz0Dgg==" spinCount="100000" sheet="1" objects="1" scenarios="1" formatCells="0" formatColumns="0" formatRows="0" insertColumns="0" insertRows="0"/>
  <mergeCells count="5">
    <mergeCell ref="B2:M2"/>
    <mergeCell ref="C14:L14"/>
    <mergeCell ref="C7:L7"/>
    <mergeCell ref="C53:L53"/>
    <mergeCell ref="C73:L73"/>
  </mergeCells>
  <dataValidations count="2">
    <dataValidation type="decimal" operator="lessThanOrEqual" allowBlank="1" showInputMessage="1" showErrorMessage="1" errorTitle="Atentie !" error="În vederea acoperirii costurilor de administrare a taxei de salubrizare, autoritatea deliberativă a unităţii/subdiviziunii administrativ-teritoriale poate aproba un nivel mai mare al taxei cu până la 5%" prompt="Valoarea se introduce sub forma de %_x000a__x000a_" sqref="G78:L78 G69:L69 G83:L83" xr:uid="{DF52919F-F4AC-4232-B832-DF6F8B343BCD}">
      <formula1>0.05</formula1>
    </dataValidation>
    <dataValidation type="whole" operator="greaterThanOrEqual" allowBlank="1" showInputMessage="1" showErrorMessage="1" errorTitle="Atentie " error="Perioada pentru care s-au incasat veniturile de la OIREP este recomandată a fi de 12 luni, dar nu mai putin de 6 luni_x000a_" sqref="G50:L50" xr:uid="{8B33FA90-AFCA-41DE-A279-6488314A059D}">
      <formula1>6</formula1>
    </dataValidation>
  </dataValidations>
  <pageMargins left="0.7" right="0.7" top="0.75" bottom="0.75" header="0.3" footer="0.3"/>
  <pageSetup scale="51" orientation="portrait" horizontalDpi="1200" verticalDpi="1200" r:id="rId1"/>
  <rowBreaks count="1" manualBreakCount="1">
    <brk id="4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INSTRUCTIUNI</vt:lpstr>
      <vt:lpstr>introducere date</vt:lpstr>
      <vt:lpstr>TDG_RECICLABILE</vt:lpstr>
      <vt:lpstr>Foaie2</vt:lpstr>
      <vt:lpstr>Foaie1</vt:lpstr>
      <vt:lpstr>TDG_REZIDUALE</vt:lpstr>
      <vt:lpstr>TAXE UTILIZATORI</vt:lpstr>
      <vt:lpstr>'TAXE UTILIZATORI'!Print_Area</vt:lpstr>
      <vt:lpstr>TDG_RECICLABILE!Print_Area</vt:lpstr>
      <vt:lpstr>TDG_REZIDUALE!Print_Area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Lacatusu Silviu</dc:creator>
  <cp:lastModifiedBy>Silviu Lacatusu</cp:lastModifiedBy>
  <dcterms:created xsi:type="dcterms:W3CDTF">2023-03-31T06:32:42Z</dcterms:created>
  <dcterms:modified xsi:type="dcterms:W3CDTF">2025-09-19T09:49:30Z</dcterms:modified>
</cp:coreProperties>
</file>